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20.67\dfs\SAS\DAES\GEMAS\Servidores GMAPS\_Funcionária LUANA\Encontro de Contas Março de 2026\"/>
    </mc:Choice>
  </mc:AlternateContent>
  <xr:revisionPtr revIDLastSave="0" documentId="13_ncr:1_{197A6A0E-2EAF-49CD-ABD5-16E208419B02}" xr6:coauthVersionLast="47" xr6:coauthVersionMax="47" xr10:uidLastSave="{00000000-0000-0000-0000-000000000000}"/>
  <bookViews>
    <workbookView xWindow="-120" yWindow="-120" windowWidth="29040" windowHeight="15720" tabRatio="500" activeTab="3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1" l="1"/>
  <c r="E51" i="1"/>
  <c r="N40" i="3"/>
  <c r="N36" i="3"/>
  <c r="N34" i="3"/>
  <c r="N32" i="3"/>
  <c r="T10" i="13" l="1"/>
  <c r="T8" i="13"/>
  <c r="T4" i="13"/>
  <c r="S9" i="13"/>
  <c r="S5" i="13"/>
  <c r="S10" i="13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8" i="11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58" i="2"/>
  <c r="B51" i="11"/>
  <c r="B53" i="11" s="1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35" i="2"/>
  <c r="C51" i="11"/>
  <c r="C53" i="11" s="1"/>
  <c r="D51" i="11"/>
  <c r="D53" i="11" s="1"/>
  <c r="E51" i="11"/>
  <c r="E53" i="11" s="1"/>
  <c r="F51" i="11"/>
  <c r="F53" i="11" s="1"/>
  <c r="G51" i="11"/>
  <c r="G53" i="11" s="1"/>
  <c r="H51" i="11"/>
  <c r="H53" i="11" s="1"/>
  <c r="I51" i="11"/>
  <c r="I53" i="11" s="1"/>
  <c r="J51" i="11"/>
  <c r="J53" i="11" s="1"/>
  <c r="K51" i="11"/>
  <c r="K53" i="11" s="1"/>
  <c r="L51" i="11"/>
  <c r="L53" i="11" s="1"/>
  <c r="M51" i="11"/>
  <c r="M53" i="11" s="1"/>
  <c r="N51" i="11"/>
  <c r="N53" i="11" s="1"/>
  <c r="O51" i="11"/>
  <c r="O53" i="11" s="1"/>
  <c r="P51" i="11"/>
  <c r="P53" i="11" s="1"/>
  <c r="Q51" i="11"/>
  <c r="Q53" i="11" s="1"/>
  <c r="R51" i="11"/>
  <c r="R53" i="11" s="1"/>
  <c r="S51" i="11"/>
  <c r="T51" i="11"/>
  <c r="T53" i="11" s="1"/>
  <c r="R10" i="13"/>
  <c r="R9" i="13" s="1"/>
  <c r="S53" i="11"/>
  <c r="D105" i="2"/>
  <c r="C31" i="2"/>
  <c r="D31" i="2"/>
  <c r="G31" i="2"/>
  <c r="F31" i="2"/>
  <c r="C105" i="2"/>
  <c r="Q10" i="13"/>
  <c r="Q5" i="13" s="1"/>
  <c r="P10" i="13"/>
  <c r="P9" i="13" s="1"/>
  <c r="D101" i="2"/>
  <c r="C101" i="2"/>
  <c r="G101" i="2"/>
  <c r="F101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82" i="2"/>
  <c r="O10" i="13"/>
  <c r="F26" i="12"/>
  <c r="G54" i="2"/>
  <c r="F54" i="2"/>
  <c r="M30" i="3"/>
  <c r="M10" i="13"/>
  <c r="M9" i="13" s="1"/>
  <c r="F24" i="12"/>
  <c r="F25" i="12"/>
  <c r="E27" i="12"/>
  <c r="L124" i="2"/>
  <c r="G121" i="2"/>
  <c r="P27" i="3" s="1"/>
  <c r="G122" i="2"/>
  <c r="P28" i="3" s="1"/>
  <c r="G123" i="2"/>
  <c r="P29" i="3" s="1"/>
  <c r="F121" i="2"/>
  <c r="F122" i="2"/>
  <c r="F123" i="2"/>
  <c r="D121" i="2"/>
  <c r="K27" i="3" s="1"/>
  <c r="N27" i="3" s="1"/>
  <c r="D122" i="2"/>
  <c r="K28" i="3" s="1"/>
  <c r="N28" i="3" s="1"/>
  <c r="D123" i="2"/>
  <c r="K29" i="3" s="1"/>
  <c r="N29" i="3" s="1"/>
  <c r="C121" i="2"/>
  <c r="C122" i="2"/>
  <c r="C123" i="2"/>
  <c r="C120" i="2"/>
  <c r="G77" i="2"/>
  <c r="F77" i="2"/>
  <c r="D54" i="2"/>
  <c r="C54" i="2"/>
  <c r="C77" i="2"/>
  <c r="D77" i="2"/>
  <c r="G25" i="1"/>
  <c r="G26" i="1"/>
  <c r="L10" i="13"/>
  <c r="L9" i="13" s="1"/>
  <c r="B10" i="13"/>
  <c r="B5" i="13" s="1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U51" i="11" l="1"/>
  <c r="U52" i="11"/>
  <c r="U53" i="11" s="1"/>
  <c r="R5" i="13"/>
  <c r="P5" i="13"/>
  <c r="I101" i="2"/>
  <c r="J101" i="2"/>
  <c r="Q9" i="13"/>
  <c r="O5" i="13"/>
  <c r="O9" i="13"/>
  <c r="D5" i="13"/>
  <c r="C5" i="13"/>
  <c r="M5" i="13"/>
  <c r="G9" i="13"/>
  <c r="I121" i="2"/>
  <c r="M121" i="2" s="1"/>
  <c r="J123" i="2"/>
  <c r="J121" i="2"/>
  <c r="J122" i="2"/>
  <c r="R28" i="3"/>
  <c r="T28" i="3" s="1"/>
  <c r="I123" i="2"/>
  <c r="M123" i="2" s="1"/>
  <c r="I122" i="2"/>
  <c r="M122" i="2" s="1"/>
  <c r="R27" i="3"/>
  <c r="T27" i="3" s="1"/>
  <c r="R29" i="3"/>
  <c r="T29" i="3" s="1"/>
  <c r="B9" i="13"/>
  <c r="K5" i="13"/>
  <c r="J9" i="13"/>
  <c r="H5" i="13"/>
  <c r="I9" i="13"/>
  <c r="L5" i="13"/>
  <c r="E9" i="13"/>
  <c r="F5" i="13"/>
  <c r="F105" i="2"/>
  <c r="D106" i="2"/>
  <c r="D124" i="2" s="1"/>
  <c r="D107" i="2"/>
  <c r="D108" i="2"/>
  <c r="D109" i="2"/>
  <c r="D110" i="2"/>
  <c r="D111" i="2"/>
  <c r="D112" i="2"/>
  <c r="D113" i="2"/>
  <c r="D114" i="2"/>
  <c r="D115" i="2"/>
  <c r="D116" i="2"/>
  <c r="D117" i="2"/>
  <c r="K11" i="3" s="1"/>
  <c r="D118" i="2"/>
  <c r="D119" i="2"/>
  <c r="D120" i="2"/>
  <c r="F9" i="12" l="1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M84" i="2"/>
  <c r="M86" i="2"/>
  <c r="M87" i="2"/>
  <c r="M89" i="2"/>
  <c r="M91" i="2"/>
  <c r="M94" i="2"/>
  <c r="G105" i="2"/>
  <c r="G107" i="2"/>
  <c r="P17" i="3" s="1"/>
  <c r="I18" i="5" s="1"/>
  <c r="G108" i="2"/>
  <c r="I30" i="5" s="1"/>
  <c r="G109" i="2"/>
  <c r="P19" i="3" s="1"/>
  <c r="I19" i="5" s="1"/>
  <c r="G110" i="2"/>
  <c r="G111" i="2"/>
  <c r="P12" i="3" s="1"/>
  <c r="I13" i="5" s="1"/>
  <c r="G112" i="2"/>
  <c r="P24" i="3" s="1"/>
  <c r="G113" i="2"/>
  <c r="I32" i="5" s="1"/>
  <c r="G114" i="2"/>
  <c r="P14" i="3" s="1"/>
  <c r="I15" i="5" s="1"/>
  <c r="G115" i="2"/>
  <c r="P26" i="3" s="1"/>
  <c r="G116" i="2"/>
  <c r="P21" i="3" s="1"/>
  <c r="G117" i="2"/>
  <c r="P11" i="3" s="1"/>
  <c r="G118" i="2"/>
  <c r="G119" i="2"/>
  <c r="P18" i="3" s="1"/>
  <c r="I12" i="5" s="1"/>
  <c r="G120" i="2"/>
  <c r="I28" i="5" s="1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M14" i="4"/>
  <c r="M17" i="4"/>
  <c r="M16" i="4"/>
  <c r="M15" i="4"/>
  <c r="M13" i="4"/>
  <c r="M12" i="4"/>
  <c r="M11" i="4"/>
  <c r="G106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E30" i="3"/>
  <c r="D30" i="3"/>
  <c r="F24" i="3"/>
  <c r="F21" i="3"/>
  <c r="F16" i="3"/>
  <c r="F15" i="3"/>
  <c r="F14" i="3"/>
  <c r="F13" i="3"/>
  <c r="F12" i="3"/>
  <c r="F11" i="3"/>
  <c r="L101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G35" i="1"/>
  <c r="G34" i="1"/>
  <c r="H12" i="4" s="1"/>
  <c r="G33" i="1"/>
  <c r="E45" i="1" s="1"/>
  <c r="F28" i="1"/>
  <c r="E28" i="1"/>
  <c r="D28" i="1"/>
  <c r="G27" i="1"/>
  <c r="G24" i="1"/>
  <c r="D32" i="5" s="1"/>
  <c r="G23" i="1"/>
  <c r="I26" i="3" s="1"/>
  <c r="G22" i="1"/>
  <c r="I24" i="3" s="1"/>
  <c r="G21" i="1"/>
  <c r="I23" i="3" s="1"/>
  <c r="G20" i="1"/>
  <c r="D12" i="5" s="1"/>
  <c r="G19" i="1"/>
  <c r="D28" i="5" s="1"/>
  <c r="G18" i="1"/>
  <c r="I19" i="3" s="1"/>
  <c r="G17" i="1"/>
  <c r="D53" i="1" s="1"/>
  <c r="F53" i="1" s="1"/>
  <c r="G16" i="1"/>
  <c r="D27" i="5" s="1"/>
  <c r="G15" i="1"/>
  <c r="I16" i="3" s="1"/>
  <c r="G14" i="1"/>
  <c r="G13" i="1"/>
  <c r="I14" i="3" s="1"/>
  <c r="G12" i="1"/>
  <c r="I13" i="3" s="1"/>
  <c r="G11" i="1"/>
  <c r="D13" i="5" s="1"/>
  <c r="G10" i="1"/>
  <c r="I21" i="3" s="1"/>
  <c r="G9" i="1"/>
  <c r="F124" i="2" l="1"/>
  <c r="P13" i="3"/>
  <c r="I14" i="5" s="1"/>
  <c r="G124" i="2"/>
  <c r="I25" i="3"/>
  <c r="D16" i="5"/>
  <c r="E13" i="7" s="1"/>
  <c r="D49" i="1"/>
  <c r="F49" i="1" s="1"/>
  <c r="D50" i="1"/>
  <c r="F50" i="1" s="1"/>
  <c r="D52" i="1"/>
  <c r="F52" i="1" s="1"/>
  <c r="I20" i="3"/>
  <c r="D46" i="1"/>
  <c r="F46" i="1" s="1"/>
  <c r="D47" i="1"/>
  <c r="H14" i="4"/>
  <c r="K14" i="4" s="1"/>
  <c r="G28" i="1"/>
  <c r="D11" i="5"/>
  <c r="E8" i="7" s="1"/>
  <c r="I105" i="2"/>
  <c r="F27" i="12"/>
  <c r="M101" i="2"/>
  <c r="K15" i="4"/>
  <c r="C119" i="2"/>
  <c r="C115" i="2"/>
  <c r="C111" i="2"/>
  <c r="C107" i="2"/>
  <c r="K23" i="3"/>
  <c r="N23" i="3" s="1"/>
  <c r="C112" i="2"/>
  <c r="K17" i="3"/>
  <c r="K20" i="3"/>
  <c r="J114" i="2"/>
  <c r="K15" i="3"/>
  <c r="K16" i="3"/>
  <c r="K22" i="3"/>
  <c r="E28" i="5" s="1"/>
  <c r="G23" i="7" s="1"/>
  <c r="K24" i="3"/>
  <c r="C116" i="2"/>
  <c r="K26" i="3"/>
  <c r="N26" i="3" s="1"/>
  <c r="C118" i="2"/>
  <c r="C114" i="2"/>
  <c r="C110" i="2"/>
  <c r="C106" i="2"/>
  <c r="K21" i="3"/>
  <c r="N21" i="3" s="1"/>
  <c r="K18" i="3"/>
  <c r="N11" i="3"/>
  <c r="K25" i="3"/>
  <c r="E32" i="5" s="1"/>
  <c r="G28" i="7" s="1"/>
  <c r="K19" i="3"/>
  <c r="C108" i="2"/>
  <c r="K12" i="3"/>
  <c r="C117" i="2"/>
  <c r="C113" i="2"/>
  <c r="C109" i="2"/>
  <c r="K17" i="4"/>
  <c r="M18" i="4"/>
  <c r="F30" i="3"/>
  <c r="K16" i="4"/>
  <c r="K24" i="4" s="1"/>
  <c r="K12" i="4"/>
  <c r="I18" i="4"/>
  <c r="I33" i="5"/>
  <c r="I29" i="5"/>
  <c r="P22" i="3"/>
  <c r="E10" i="7"/>
  <c r="E23" i="7"/>
  <c r="E9" i="7"/>
  <c r="E22" i="7"/>
  <c r="E28" i="7"/>
  <c r="E47" i="1"/>
  <c r="E58" i="1" s="1"/>
  <c r="D15" i="5"/>
  <c r="G40" i="1"/>
  <c r="D54" i="1"/>
  <c r="F54" i="1" s="1"/>
  <c r="I12" i="3"/>
  <c r="P15" i="3"/>
  <c r="I16" i="5" s="1"/>
  <c r="I18" i="3"/>
  <c r="H11" i="4"/>
  <c r="H13" i="4"/>
  <c r="K13" i="4" s="1"/>
  <c r="I27" i="5"/>
  <c r="I31" i="5"/>
  <c r="P20" i="3"/>
  <c r="P25" i="3"/>
  <c r="D45" i="1"/>
  <c r="D48" i="1"/>
  <c r="F48" i="1" s="1"/>
  <c r="D51" i="1"/>
  <c r="F51" i="1" s="1"/>
  <c r="I11" i="3"/>
  <c r="I22" i="3"/>
  <c r="D14" i="5"/>
  <c r="D18" i="5"/>
  <c r="D29" i="5"/>
  <c r="D33" i="5"/>
  <c r="E26" i="7"/>
  <c r="D55" i="1"/>
  <c r="F55" i="1" s="1"/>
  <c r="I17" i="3"/>
  <c r="P23" i="3"/>
  <c r="I11" i="5"/>
  <c r="D17" i="5"/>
  <c r="H7" i="9"/>
  <c r="H11" i="9" s="1"/>
  <c r="D56" i="1"/>
  <c r="F56" i="1" s="1"/>
  <c r="I15" i="3"/>
  <c r="D31" i="5"/>
  <c r="M105" i="2" l="1"/>
  <c r="C124" i="2"/>
  <c r="N20" i="3"/>
  <c r="D20" i="5"/>
  <c r="I119" i="2"/>
  <c r="M119" i="2" s="1"/>
  <c r="I118" i="2"/>
  <c r="M118" i="2" s="1"/>
  <c r="I120" i="2"/>
  <c r="M120" i="2" s="1"/>
  <c r="I116" i="2"/>
  <c r="M116" i="2" s="1"/>
  <c r="I112" i="2"/>
  <c r="M112" i="2" s="1"/>
  <c r="I114" i="2"/>
  <c r="M114" i="2" s="1"/>
  <c r="I107" i="2"/>
  <c r="M107" i="2" s="1"/>
  <c r="I117" i="2"/>
  <c r="M117" i="2" s="1"/>
  <c r="I111" i="2"/>
  <c r="M111" i="2" s="1"/>
  <c r="I108" i="2"/>
  <c r="M108" i="2" s="1"/>
  <c r="I109" i="2"/>
  <c r="M109" i="2" s="1"/>
  <c r="I113" i="2"/>
  <c r="M113" i="2" s="1"/>
  <c r="I106" i="2"/>
  <c r="M106" i="2" s="1"/>
  <c r="I110" i="2"/>
  <c r="M110" i="2" s="1"/>
  <c r="I115" i="2"/>
  <c r="M115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111" i="2"/>
  <c r="N18" i="3"/>
  <c r="N24" i="3"/>
  <c r="R24" i="3"/>
  <c r="T24" i="3" s="1"/>
  <c r="J112" i="2"/>
  <c r="J120" i="2"/>
  <c r="R19" i="3"/>
  <c r="T19" i="3" s="1"/>
  <c r="J118" i="2"/>
  <c r="J109" i="2"/>
  <c r="R20" i="3"/>
  <c r="T20" i="3" s="1"/>
  <c r="E27" i="5"/>
  <c r="G27" i="5" s="1"/>
  <c r="N19" i="3"/>
  <c r="J119" i="2"/>
  <c r="J106" i="2"/>
  <c r="J116" i="2"/>
  <c r="E33" i="5"/>
  <c r="G29" i="7" s="1"/>
  <c r="R17" i="3"/>
  <c r="T17" i="3" s="1"/>
  <c r="J117" i="2"/>
  <c r="R26" i="3"/>
  <c r="T26" i="3" s="1"/>
  <c r="J113" i="2"/>
  <c r="J108" i="2"/>
  <c r="J107" i="2"/>
  <c r="R25" i="3"/>
  <c r="T25" i="3" s="1"/>
  <c r="R18" i="3"/>
  <c r="T18" i="3" s="1"/>
  <c r="R16" i="3"/>
  <c r="T16" i="3" s="1"/>
  <c r="J115" i="2"/>
  <c r="N17" i="3"/>
  <c r="N25" i="3"/>
  <c r="N16" i="3"/>
  <c r="N12" i="3"/>
  <c r="J110" i="2"/>
  <c r="R21" i="3"/>
  <c r="T21" i="3" s="1"/>
  <c r="E29" i="5"/>
  <c r="G24" i="7" s="1"/>
  <c r="N22" i="3"/>
  <c r="R22" i="3"/>
  <c r="T22" i="3" s="1"/>
  <c r="K28" i="5"/>
  <c r="M28" i="5" s="1"/>
  <c r="P30" i="3"/>
  <c r="I23" i="7"/>
  <c r="E29" i="7"/>
  <c r="R23" i="3"/>
  <c r="T23" i="3" s="1"/>
  <c r="E30" i="5"/>
  <c r="F47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5" i="1"/>
  <c r="D58" i="1"/>
  <c r="E11" i="7"/>
  <c r="D34" i="5"/>
  <c r="I30" i="3"/>
  <c r="E14" i="7"/>
  <c r="N38" i="3" l="1"/>
  <c r="N42" i="3" s="1"/>
  <c r="I124" i="2"/>
  <c r="M124" i="2" s="1"/>
  <c r="F58" i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105" i="2"/>
  <c r="J124" i="2" s="1"/>
  <c r="K29" i="5"/>
  <c r="M29" i="5" s="1"/>
  <c r="E31" i="8"/>
  <c r="G31" i="8" s="1"/>
  <c r="I31" i="8" s="1"/>
  <c r="K30" i="4"/>
  <c r="K18" i="4"/>
  <c r="E30" i="7"/>
  <c r="G25" i="7"/>
  <c r="I25" i="7" s="1"/>
  <c r="K30" i="5"/>
  <c r="M30" i="5" s="1"/>
  <c r="G30" i="5"/>
  <c r="E34" i="5"/>
  <c r="E34" i="7" l="1"/>
  <c r="G36" i="5"/>
  <c r="G37" i="5"/>
  <c r="E30" i="8"/>
  <c r="G30" i="8" s="1"/>
  <c r="I30" i="8" s="1"/>
  <c r="E10" i="8"/>
  <c r="G10" i="8" s="1"/>
  <c r="K30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R13" i="3"/>
  <c r="G34" i="5"/>
  <c r="M34" i="5"/>
  <c r="K34" i="5"/>
  <c r="G30" i="7"/>
  <c r="E29" i="8"/>
  <c r="I26" i="8"/>
  <c r="N30" i="3" l="1"/>
  <c r="I33" i="8"/>
  <c r="E25" i="8"/>
  <c r="G25" i="8" s="1"/>
  <c r="I25" i="8" s="1"/>
  <c r="T13" i="3"/>
  <c r="R30" i="3"/>
  <c r="T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T5" i="13" l="1"/>
  <c r="T9" i="13"/>
</calcChain>
</file>

<file path=xl/sharedStrings.xml><?xml version="1.0" encoding="utf-8"?>
<sst xmlns="http://schemas.openxmlformats.org/spreadsheetml/2006/main" count="795" uniqueCount="276">
  <si>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</si>
  <si>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</si>
  <si>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</si>
  <si>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</si>
  <si>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</si>
  <si>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</si>
  <si>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</si>
  <si>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</si>
  <si>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</si>
  <si>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</si>
  <si>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</si>
  <si>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</si>
  <si>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</si>
  <si>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</si>
  <si>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</si>
  <si>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</si>
  <si>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</si>
  <si>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</si>
  <si>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</si>
  <si>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</si>
  <si>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</si>
  <si>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</si>
  <si>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</si>
  <si>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</si>
  <si>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</si>
  <si>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</si>
  <si>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</si>
  <si>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</si>
  <si>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</si>
  <si>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</si>
  <si>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</si>
  <si>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</si>
  <si>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</si>
  <si>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</si>
  <si>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</si>
  <si>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</si>
  <si>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</si>
  <si>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</si>
  <si>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</si>
  <si>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</si>
  <si>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</si>
  <si>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</si>
  <si>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</si>
  <si>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</si>
  <si>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</si>
  <si>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</si>
  <si>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</si>
  <si>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</si>
  <si>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</si>
  <si>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</si>
  <si>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</si>
  <si>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</si>
  <si>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</si>
  <si>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</si>
  <si>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</si>
  <si>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</si>
  <si>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</si>
  <si>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</si>
  <si>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</si>
  <si>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</si>
  <si>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</si>
  <si>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</si>
  <si>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</si>
  <si>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</si>
  <si>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</si>
  <si>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</si>
  <si>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</si>
  <si>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</si>
  <si>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</si>
  <si>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</si>
  <si>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</si>
  <si>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</si>
  <si>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</si>
  <si>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</si>
  <si>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</si>
  <si>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</si>
  <si>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</si>
  <si>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</si>
  <si>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</si>
  <si>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</si>
  <si>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</si>
  <si>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</si>
  <si>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</si>
  <si>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</si>
  <si>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</si>
  <si>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</si>
  <si>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</si>
  <si>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</si>
  <si>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</si>
  <si>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</si>
  <si>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</si>
  <si>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</si>
  <si>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</si>
  <si>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</si>
  <si>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</si>
  <si>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</si>
  <si>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</si>
  <si>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</si>
  <si>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</si>
  <si>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</si>
  <si>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</si>
  <si>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</si>
  <si>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</si>
  <si>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</si>
  <si>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</si>
  <si>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</si>
  <si>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</si>
  <si>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</si>
  <si>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</si>
  <si>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</si>
  <si>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</si>
  <si>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</si>
  <si>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</si>
  <si>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</si>
  <si>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</si>
  <si>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</si>
  <si>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</si>
  <si>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</si>
  <si>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</si>
  <si>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</si>
  <si>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</si>
  <si>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</si>
  <si>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</si>
  <si>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</si>
  <si>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</si>
  <si>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</si>
  <si>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</si>
  <si>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</si>
  <si>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</si>
  <si>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</si>
  <si>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</si>
  <si>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</si>
  <si>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</si>
  <si>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</si>
  <si>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</si>
  <si>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</si>
  <si>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</si>
  <si>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</si>
  <si>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</si>
  <si>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</si>
  <si>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</si>
  <si>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</si>
  <si>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</si>
  <si>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</si>
  <si>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</si>
  <si>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</si>
  <si>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</si>
  <si>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</si>
  <si>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</si>
  <si>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</si>
  <si>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</si>
  <si>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</si>
  <si>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</si>
  <si>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</si>
  <si>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</si>
  <si>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</si>
  <si>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</si>
  <si>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</si>
  <si>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</si>
  <si>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</si>
  <si>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</si>
  <si>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</si>
  <si>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</si>
  <si>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</si>
  <si>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</si>
  <si>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</si>
  <si>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</si>
  <si>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</si>
  <si>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</si>
  <si>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</si>
  <si>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</si>
  <si>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</si>
  <si>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</si>
  <si>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</si>
  <si>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</si>
  <si>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</si>
  <si>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</si>
  <si>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</si>
  <si>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</si>
  <si>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</si>
  <si>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</si>
  <si>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</si>
  <si>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</si>
  <si>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</si>
  <si>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</si>
  <si>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</si>
  <si>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</si>
  <si>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</si>
  <si>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</si>
  <si>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</si>
  <si>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</si>
  <si>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</si>
  <si>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</si>
  <si>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2537788 ASSOCIACAO HOSPITALAR LENOIR VARGAS HOSPITAL REGIONA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</si>
  <si>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</si>
  <si>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</si>
  <si>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</si>
  <si>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</si>
  <si>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</si>
  <si>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</si>
  <si>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</si>
  <si>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</si>
  <si>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</si>
  <si>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</si>
  <si>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</si>
  <si>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</si>
  <si>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</si>
  <si>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</si>
  <si>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</si>
  <si>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</si>
  <si>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Encontro de Contas Termo de Compromisso de Garantia de Acesso da Neurologia
Período Março de 2025
Neurologia GERAL</t>
  </si>
  <si>
    <t>0403010390 DRENAGEM LIQUORICA LOMBAR EXTERNA</t>
  </si>
  <si>
    <t>0403030099 MICROCIRURGIA DE TUMOR MEDULAR COM TECNICA COMPLEMENTAR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</si>
  <si>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</si>
  <si>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</si>
  <si>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</si>
  <si>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</si>
  <si>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</si>
  <si>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</si>
  <si>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0403020026 ENXERTO MICROCIRURGICO DE NERVO PERIFERICO (UNICO NERVO)</t>
  </si>
  <si>
    <t>0403070120 EMBOLIZACAO DE MALFORMACAO ARTERIO-VENOSA INTRAPARENQUIMATOSA DO SISTEMA NERVOSO CENTRAL</t>
  </si>
  <si>
    <t>2025/Jul</t>
  </si>
  <si>
    <t>0403020131 TRATAMENTO MICROCIRURGICO DE TUMOR DE NERVO PERIFERICO / NEUROMA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</si>
  <si>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</si>
  <si>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</si>
  <si>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</si>
  <si>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</si>
  <si>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</si>
  <si>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</si>
  <si>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</si>
  <si>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</si>
  <si>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</si>
  <si>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</si>
  <si>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</si>
  <si>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</si>
  <si>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</si>
  <si>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2025/SET</t>
  </si>
  <si>
    <t>0403020042 MICROCIRURGIA DE PLEXO BRAQUIAL COM MICROENXERTIA</t>
  </si>
  <si>
    <t>0403050073 MICROCIRURGIA COM RIZOTOMIA A CEU ABERTO</t>
  </si>
  <si>
    <t>2025/OUT</t>
  </si>
  <si>
    <t>2025/NOV</t>
  </si>
  <si>
    <t>0403020069 MICRONEURORRAFIA</t>
  </si>
  <si>
    <t>2025/DEZ</t>
  </si>
  <si>
    <t>2026/JAN</t>
  </si>
  <si>
    <t>0403010144 RECONSTRUCAO CRANIANA / CRANIO-FACIAL</t>
  </si>
  <si>
    <t>0403010292 TRATAMENTO CIRURGICO DE HEMATOMA INTRACEREBRAL (COM TECNICA COMPLEMENTAR)</t>
  </si>
  <si>
    <t>0403030064 HIPOFISECTOMIA TRANSESFENOIDAL POR TECNICA COMPLEMENTAR</t>
  </si>
  <si>
    <t>0403030161 RESSECCAO DE TUMOR RAQUIMEDULAR EXTRADURAL</t>
  </si>
  <si>
    <t xml:space="preserve">Produção Total </t>
  </si>
  <si>
    <t>0403010250 TRATAMENTO CIRURGICO DE FISTULA LIQUORICA RAQUIDIANA</t>
  </si>
  <si>
    <t>0403010357 TREPANACAO CRANIANA PARA PUNCAO OU BIOPSIA (COM TECNICA COMPLEMENTAR)</t>
  </si>
  <si>
    <t>0403030021 CRANIOTOMIA PARA BIOPSIA ENCEFALICA (COM TECNICA COMPLEMENTAR)</t>
  </si>
  <si>
    <t>0403030129 MICROCIRURGIA PARA TUMOR DA BASE DO CRANIO</t>
  </si>
  <si>
    <t xml:space="preserve">Sequenciais de Neuro </t>
  </si>
  <si>
    <t xml:space="preserve">Multiplas </t>
  </si>
  <si>
    <t>2026/FEV</t>
  </si>
  <si>
    <t>DATA DE TABULAÇÃO: 11/05/2026</t>
  </si>
  <si>
    <t>0403010047 CRANIOTOMIA PARA RETIRADA DE CISTO / ABSCESSO / GRANULOMA ENCEFALICO</t>
  </si>
  <si>
    <t>0403010128 MICROCIRURGIA CEREBRAL ENDOSCOPICA</t>
  </si>
  <si>
    <t>0403010233 TRATAMENTO CIRURGICO DE DISRAFISMO OCULTO</t>
  </si>
  <si>
    <t>0403030048 CRANIOTOMIA PARA RETIRADA DE TUMOR INTRACRANIANO</t>
  </si>
  <si>
    <t>0403030056 CRANIECTOMIA POR TUMOR OSSEO</t>
  </si>
  <si>
    <t>0403030080 MICROCIRURGIA DE TUMOR INTRADURAL E EXTRAMEDULAR</t>
  </si>
  <si>
    <t>0403030110 MICROCIRURGIA PARA BIOPSIA DE MEDULA ESPINHAL OU RAIZES</t>
  </si>
  <si>
    <t>0403040051 MICROCIRURGIA PARA MALFORMACAO ARTERIO-VENOSA CEREBRAL</t>
  </si>
  <si>
    <t>0403040060 MICROCIRURGIA PARA MALFORMACAO ARTERIO-VENOSA CEREBRAL PROFUNDA</t>
  </si>
  <si>
    <t>0403040116 MICROCIRURGIA P/ARA ANEURISMA DA CIRCULACAO CEREBRAL ANTERIOR MENOR QUE 1,5 CM</t>
  </si>
  <si>
    <t>0403070040 EMBOLIZACAO DE ANEURISMA CEREBRAL MAIOR QUE 1,5 CM COM COLO ESTREITO</t>
  </si>
  <si>
    <t>0403070058 EMBOLIZACAO DE ANEURISMA CEREBRAL MAIOR QUE 1,5 CM COM COLO LARGO</t>
  </si>
  <si>
    <t>0403070104 EMBOLIZACAO DE MALFORMACAO ARTERIO-VENOSA DURAL COMPLEXA DO SISTEMA NERVOSO CENTRAL</t>
  </si>
  <si>
    <t>0403070139 EMBOLIZACAO DE TUMOR INTRA-CRANIANO OU DA CABECA E PESCOCO</t>
  </si>
  <si>
    <t>2026/MAR</t>
  </si>
  <si>
    <t>Encontro de Contas Termo de Compromisso de Garantia de Acesso Neurologia
Período MARÇO de 2026
CIRURGIA</t>
  </si>
  <si>
    <t>Encontro de Contas Termo de Compromisso de Garantia de Acesso Neurologia
Período  MARÇO de 2026.
Neuro Endo</t>
  </si>
  <si>
    <t>Produção por Procedimento Março  de 2026</t>
  </si>
  <si>
    <t>Produção por Carater de Atendimento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</si>
</sst>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  <numFmt numFmtId="172" formatCode="&quot;R$&quot;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1">
    <xf numFmtId="0" fontId="0" fillId="0" borderId="0" xfId="0"/>
    <xf numFmtId="0" fontId="13" fillId="9" borderId="0" xfId="18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ill="1" applyBorder="1" applyAlignment="1" applyProtection="1">
      <alignment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ill="1" applyBorder="1" applyAlignment="1" applyProtection="1">
      <alignment horizontal="left" vertical="center"/>
    </xf>
    <xf numFmtId="166" fontId="13" fillId="9" borderId="0" xfId="18" applyNumberFormat="1" applyFill="1" applyBorder="1" applyAlignment="1" applyProtection="1">
      <alignment vertical="center"/>
    </xf>
    <xf numFmtId="0" fontId="13" fillId="0" borderId="2" xfId="18" applyBorder="1" applyAlignment="1" applyProtection="1">
      <alignment vertical="center"/>
    </xf>
    <xf numFmtId="0" fontId="13" fillId="0" borderId="2" xfId="18" applyBorder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ill="1" applyBorder="1" applyAlignment="1" applyProtection="1">
      <alignment vertical="center"/>
    </xf>
    <xf numFmtId="0" fontId="13" fillId="9" borderId="3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ill="1" applyBorder="1" applyAlignment="1" applyProtection="1">
      <alignment vertical="center"/>
    </xf>
    <xf numFmtId="167" fontId="13" fillId="9" borderId="0" xfId="18" applyNumberFormat="1" applyFill="1" applyBorder="1" applyAlignment="1" applyProtection="1">
      <alignment vertical="center"/>
    </xf>
    <xf numFmtId="0" fontId="13" fillId="9" borderId="0" xfId="18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/>
    <xf numFmtId="0" fontId="13" fillId="11" borderId="0" xfId="18" applyFill="1" applyBorder="1" applyAlignment="1" applyProtection="1">
      <alignment vertical="center"/>
    </xf>
    <xf numFmtId="0" fontId="13" fillId="11" borderId="0" xfId="18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3" fillId="9" borderId="11" xfId="18" applyFill="1" applyBorder="1" applyAlignment="1" applyProtection="1">
      <alignment vertical="center"/>
    </xf>
    <xf numFmtId="0" fontId="13" fillId="9" borderId="12" xfId="18" applyFill="1" applyBorder="1" applyAlignment="1" applyProtection="1">
      <alignment vertical="center"/>
    </xf>
    <xf numFmtId="0" fontId="0" fillId="0" borderId="13" xfId="0" applyBorder="1" applyAlignment="1">
      <alignment vertical="center"/>
    </xf>
    <xf numFmtId="0" fontId="13" fillId="9" borderId="14" xfId="18" applyFill="1" applyBorder="1" applyAlignment="1" applyProtection="1">
      <alignment vertical="center"/>
    </xf>
    <xf numFmtId="0" fontId="0" fillId="0" borderId="15" xfId="0" applyBorder="1"/>
    <xf numFmtId="0" fontId="13" fillId="9" borderId="16" xfId="18" applyFill="1" applyBorder="1" applyAlignment="1" applyProtection="1">
      <alignment vertical="center"/>
    </xf>
    <xf numFmtId="0" fontId="13" fillId="9" borderId="17" xfId="18" applyFill="1" applyBorder="1" applyAlignment="1" applyProtection="1">
      <alignment vertical="center"/>
    </xf>
    <xf numFmtId="0" fontId="0" fillId="0" borderId="18" xfId="0" applyBorder="1"/>
    <xf numFmtId="0" fontId="13" fillId="9" borderId="19" xfId="18" applyFill="1" applyBorder="1" applyAlignment="1" applyProtection="1">
      <alignment vertical="center"/>
    </xf>
    <xf numFmtId="0" fontId="13" fillId="9" borderId="20" xfId="18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ill="1" applyBorder="1" applyAlignment="1" applyProtection="1">
      <alignment horizontal="center" vertical="center"/>
    </xf>
    <xf numFmtId="0" fontId="13" fillId="9" borderId="16" xfId="18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/>
    <xf numFmtId="166" fontId="25" fillId="9" borderId="0" xfId="0" applyNumberFormat="1" applyFont="1" applyFill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ill="1" applyBorder="1" applyAlignment="1" applyProtection="1">
      <alignment horizontal="right" vertical="center" wrapText="1"/>
    </xf>
    <xf numFmtId="166" fontId="13" fillId="9" borderId="0" xfId="18" applyNumberForma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Protection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/>
    <xf numFmtId="0" fontId="40" fillId="0" borderId="26" xfId="0" applyFont="1" applyBorder="1"/>
    <xf numFmtId="0" fontId="40" fillId="0" borderId="9" xfId="0" applyFont="1" applyBorder="1"/>
    <xf numFmtId="1" fontId="38" fillId="0" borderId="2" xfId="20" applyNumberFormat="1" applyFont="1" applyBorder="1" applyAlignment="1">
      <alignment horizont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" fontId="0" fillId="0" borderId="0" xfId="0" applyNumberFormat="1"/>
    <xf numFmtId="0" fontId="0" fillId="0" borderId="2" xfId="0" applyBorder="1" applyAlignment="1">
      <alignment horizontal="center" vertical="center"/>
    </xf>
    <xf numFmtId="168" fontId="0" fillId="0" borderId="2" xfId="2" applyFont="1" applyBorder="1"/>
    <xf numFmtId="0" fontId="22" fillId="13" borderId="27" xfId="18" applyFont="1" applyFill="1" applyBorder="1" applyAlignment="1" applyProtection="1">
      <alignment horizontal="center" vertical="center"/>
    </xf>
    <xf numFmtId="0" fontId="40" fillId="21" borderId="2" xfId="0" applyFont="1" applyFill="1" applyBorder="1" applyAlignment="1">
      <alignment horizontal="center"/>
    </xf>
    <xf numFmtId="0" fontId="40" fillId="21" borderId="26" xfId="0" applyFont="1" applyFill="1" applyBorder="1"/>
    <xf numFmtId="0" fontId="0" fillId="21" borderId="0" xfId="0" applyFill="1"/>
    <xf numFmtId="0" fontId="33" fillId="0" borderId="4" xfId="0" applyFont="1" applyBorder="1"/>
    <xf numFmtId="168" fontId="33" fillId="0" borderId="4" xfId="2" applyFont="1" applyBorder="1"/>
    <xf numFmtId="1" fontId="0" fillId="0" borderId="2" xfId="0" applyNumberFormat="1" applyBorder="1" applyAlignment="1">
      <alignment horizontal="center" vertical="center"/>
    </xf>
    <xf numFmtId="9" fontId="0" fillId="0" borderId="6" xfId="3" applyFont="1" applyBorder="1" applyAlignment="1">
      <alignment horizontal="center" vertical="center"/>
    </xf>
    <xf numFmtId="1" fontId="0" fillId="0" borderId="2" xfId="2" applyNumberFormat="1" applyFont="1" applyBorder="1" applyAlignment="1">
      <alignment horizontal="center" vertical="center"/>
    </xf>
    <xf numFmtId="1" fontId="0" fillId="9" borderId="2" xfId="0" applyNumberFormat="1" applyFill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0" fillId="0" borderId="27" xfId="0" applyBorder="1"/>
    <xf numFmtId="0" fontId="0" fillId="0" borderId="20" xfId="0" applyBorder="1"/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  <xf numFmtId="166" fontId="0" fillId="21" borderId="2" xfId="1" applyNumberFormat="1" applyFont="1" applyFill="1" applyBorder="1" applyAlignment="1" applyProtection="1">
      <alignment horizontal="left" vertical="center"/>
    </xf>
    <xf numFmtId="166" fontId="13" fillId="22" borderId="2" xfId="1" applyNumberFormat="1" applyFont="1" applyFill="1" applyBorder="1" applyAlignment="1" applyProtection="1">
      <alignment horizontal="left" vertical="center"/>
    </xf>
    <xf numFmtId="166" fontId="13" fillId="22" borderId="2" xfId="18" applyNumberFormat="1" applyFill="1" applyBorder="1" applyAlignment="1" applyProtection="1">
      <alignment horizontal="left" vertical="center"/>
    </xf>
    <xf numFmtId="172" fontId="0" fillId="21" borderId="0" xfId="0" applyNumberFormat="1" applyFill="1" applyAlignment="1">
      <alignment horizontal="left"/>
    </xf>
    <xf numFmtId="4" fontId="0" fillId="21" borderId="0" xfId="0" applyNumberFormat="1" applyFill="1" applyAlignment="1">
      <alignment horizontal="left"/>
    </xf>
    <xf numFmtId="0" fontId="13" fillId="22" borderId="0" xfId="18" applyFill="1" applyBorder="1" applyAlignment="1" applyProtection="1">
      <alignment vertical="center"/>
    </xf>
    <xf numFmtId="166" fontId="13" fillId="22" borderId="4" xfId="1" applyNumberFormat="1" applyFont="1" applyFill="1" applyBorder="1" applyAlignment="1" applyProtection="1">
      <alignment horizontal="center" vertical="center"/>
    </xf>
    <xf numFmtId="166" fontId="13" fillId="22" borderId="4" xfId="18" applyNumberFormat="1" applyFill="1" applyBorder="1" applyAlignment="1" applyProtection="1">
      <alignment horizontal="center" vertical="center"/>
    </xf>
    <xf numFmtId="166" fontId="0" fillId="21" borderId="2" xfId="1" applyNumberFormat="1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zoomScaleNormal="100" workbookViewId="0">
      <selection activeCell="B7" sqref="B7:G28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t="s">
        <v>4</v>
      </c>
    </row>
    <row r="6" spans="1:8" ht="17.25" customHeight="1">
      <c r="B6"/>
    </row>
    <row r="7" spans="1:8" ht="18" customHeight="1">
      <c r="B7" s="346" t="s">
        <v>5</v>
      </c>
      <c r="C7" s="7"/>
      <c r="D7" s="347" t="s">
        <v>6</v>
      </c>
      <c r="E7" s="347"/>
      <c r="F7" s="347"/>
      <c r="G7" s="347"/>
    </row>
    <row r="8" spans="1:8" ht="26.25" customHeight="1">
      <c r="B8" s="346"/>
      <c r="C8" s="7"/>
      <c r="D8" s="8" t="s">
        <v>7</v>
      </c>
      <c r="E8" s="9" t="s">
        <v>8</v>
      </c>
      <c r="F8" s="8"/>
      <c r="G8" s="6" t="s">
        <v>9</v>
      </c>
    </row>
    <row r="9" spans="1:8" ht="18.75" customHeight="1">
      <c r="B9" s="10" t="s">
        <v>10</v>
      </c>
      <c r="D9" s="382">
        <v>78408.72</v>
      </c>
      <c r="E9" s="383">
        <v>0</v>
      </c>
      <c r="F9" s="383">
        <v>0</v>
      </c>
      <c r="G9" s="384">
        <f t="shared" ref="G9:G27" si="0">D9+E9+F9</f>
        <v>78408.72</v>
      </c>
      <c r="H9" s="13"/>
    </row>
    <row r="10" spans="1:8" ht="18.75" customHeight="1">
      <c r="B10" s="14" t="s">
        <v>11</v>
      </c>
      <c r="D10" s="382">
        <v>72088.73</v>
      </c>
      <c r="E10" s="383">
        <v>0</v>
      </c>
      <c r="F10" s="383">
        <v>0</v>
      </c>
      <c r="G10" s="384">
        <f t="shared" si="0"/>
        <v>72088.73</v>
      </c>
    </row>
    <row r="11" spans="1:8" ht="18.75" customHeight="1">
      <c r="B11" s="14" t="s">
        <v>12</v>
      </c>
      <c r="D11" s="382">
        <v>205201.79</v>
      </c>
      <c r="E11" s="383">
        <v>0</v>
      </c>
      <c r="F11" s="383">
        <v>0</v>
      </c>
      <c r="G11" s="384">
        <f t="shared" si="0"/>
        <v>205201.79</v>
      </c>
      <c r="H11" s="387"/>
    </row>
    <row r="12" spans="1:8" ht="18.75" customHeight="1">
      <c r="B12" s="14" t="s">
        <v>13</v>
      </c>
      <c r="D12" s="382">
        <v>14249.29</v>
      </c>
      <c r="E12" s="383">
        <v>0</v>
      </c>
      <c r="F12" s="383">
        <v>0</v>
      </c>
      <c r="G12" s="384">
        <f t="shared" si="0"/>
        <v>14249.29</v>
      </c>
    </row>
    <row r="13" spans="1:8" ht="18.75" customHeight="1">
      <c r="B13" s="14" t="s">
        <v>14</v>
      </c>
      <c r="D13" s="382">
        <v>134811.73000000001</v>
      </c>
      <c r="E13" s="383">
        <v>0</v>
      </c>
      <c r="F13" s="383">
        <v>0</v>
      </c>
      <c r="G13" s="384">
        <f t="shared" si="0"/>
        <v>134811.73000000001</v>
      </c>
    </row>
    <row r="14" spans="1:8" ht="18.75" customHeight="1">
      <c r="B14" s="14" t="s">
        <v>15</v>
      </c>
      <c r="D14" s="382">
        <v>96950.09</v>
      </c>
      <c r="E14" s="383">
        <v>0</v>
      </c>
      <c r="F14" s="383">
        <v>0</v>
      </c>
      <c r="G14" s="384">
        <f t="shared" si="0"/>
        <v>96950.09</v>
      </c>
    </row>
    <row r="15" spans="1:8" ht="18.75" customHeight="1">
      <c r="B15" s="14" t="s">
        <v>16</v>
      </c>
      <c r="D15" s="382">
        <v>155976.26999999999</v>
      </c>
      <c r="E15" s="383">
        <v>0</v>
      </c>
      <c r="F15" s="383">
        <v>0</v>
      </c>
      <c r="G15" s="384">
        <f t="shared" si="0"/>
        <v>155976.26999999999</v>
      </c>
    </row>
    <row r="16" spans="1:8" ht="18.75" customHeight="1">
      <c r="B16" s="14" t="s">
        <v>17</v>
      </c>
      <c r="D16" s="385">
        <v>74976.789999999994</v>
      </c>
      <c r="E16" s="383">
        <v>0</v>
      </c>
      <c r="F16" s="383">
        <v>0</v>
      </c>
      <c r="G16" s="384">
        <f t="shared" si="0"/>
        <v>74976.789999999994</v>
      </c>
    </row>
    <row r="17" spans="2:7" ht="18.75" customHeight="1">
      <c r="B17" s="14" t="s">
        <v>18</v>
      </c>
      <c r="D17" s="382">
        <v>101536.57</v>
      </c>
      <c r="E17" s="383">
        <v>0</v>
      </c>
      <c r="F17" s="383">
        <v>0</v>
      </c>
      <c r="G17" s="384">
        <f t="shared" si="0"/>
        <v>101536.57</v>
      </c>
    </row>
    <row r="18" spans="2:7" ht="18.75" customHeight="1">
      <c r="B18" s="14" t="s">
        <v>19</v>
      </c>
      <c r="D18" s="382">
        <v>57731.7</v>
      </c>
      <c r="E18" s="383">
        <v>0</v>
      </c>
      <c r="F18" s="383">
        <v>0</v>
      </c>
      <c r="G18" s="384">
        <f t="shared" si="0"/>
        <v>57731.7</v>
      </c>
    </row>
    <row r="19" spans="2:7" ht="18.75" customHeight="1">
      <c r="B19" s="14" t="s">
        <v>20</v>
      </c>
      <c r="D19" s="382">
        <v>235650.07</v>
      </c>
      <c r="E19" s="383">
        <v>0</v>
      </c>
      <c r="F19" s="383">
        <v>0</v>
      </c>
      <c r="G19" s="384">
        <f t="shared" si="0"/>
        <v>235650.07</v>
      </c>
    </row>
    <row r="20" spans="2:7" ht="18.75" customHeight="1">
      <c r="B20" s="14" t="s">
        <v>21</v>
      </c>
      <c r="D20" s="382">
        <v>70543.11</v>
      </c>
      <c r="E20" s="383">
        <v>0</v>
      </c>
      <c r="F20" s="383">
        <v>0</v>
      </c>
      <c r="G20" s="384">
        <f t="shared" si="0"/>
        <v>70543.11</v>
      </c>
    </row>
    <row r="21" spans="2:7" ht="18.75" customHeight="1">
      <c r="B21" s="14" t="s">
        <v>22</v>
      </c>
      <c r="D21" s="382">
        <v>91434.04</v>
      </c>
      <c r="E21" s="383">
        <v>0</v>
      </c>
      <c r="F21" s="383">
        <v>0</v>
      </c>
      <c r="G21" s="384">
        <f t="shared" si="0"/>
        <v>91434.04</v>
      </c>
    </row>
    <row r="22" spans="2:7" ht="18.75" customHeight="1">
      <c r="B22" s="15" t="s">
        <v>23</v>
      </c>
      <c r="D22" s="382">
        <v>156062.64000000001</v>
      </c>
      <c r="E22" s="383">
        <v>0</v>
      </c>
      <c r="F22" s="383">
        <v>0</v>
      </c>
      <c r="G22" s="384">
        <f t="shared" si="0"/>
        <v>156062.64000000001</v>
      </c>
    </row>
    <row r="23" spans="2:7" ht="18.75" customHeight="1">
      <c r="B23" s="15" t="s">
        <v>24</v>
      </c>
      <c r="D23" s="382">
        <v>0</v>
      </c>
      <c r="E23" s="384">
        <v>41115.449999999997</v>
      </c>
      <c r="F23" s="383">
        <v>0</v>
      </c>
      <c r="G23" s="384">
        <f t="shared" si="0"/>
        <v>41115.449999999997</v>
      </c>
    </row>
    <row r="24" spans="2:7" ht="18.75" customHeight="1">
      <c r="B24" s="15" t="s">
        <v>25</v>
      </c>
      <c r="D24" s="382">
        <v>0</v>
      </c>
      <c r="E24" s="386">
        <v>19813.439999999999</v>
      </c>
      <c r="F24" s="383">
        <v>0</v>
      </c>
      <c r="G24" s="384">
        <f t="shared" si="0"/>
        <v>19813.439999999999</v>
      </c>
    </row>
    <row r="25" spans="2:7" ht="18.75" customHeight="1">
      <c r="B25" s="15" t="s">
        <v>224</v>
      </c>
      <c r="D25" s="382">
        <v>0</v>
      </c>
      <c r="E25" s="384">
        <v>57306.2</v>
      </c>
      <c r="F25" s="383">
        <v>0</v>
      </c>
      <c r="G25" s="384">
        <f t="shared" si="0"/>
        <v>57306.2</v>
      </c>
    </row>
    <row r="26" spans="2:7" ht="18.75" customHeight="1">
      <c r="B26" s="15" t="s">
        <v>225</v>
      </c>
      <c r="D26" s="382">
        <v>0</v>
      </c>
      <c r="E26" s="384">
        <v>38523.03</v>
      </c>
      <c r="F26" s="383">
        <v>0</v>
      </c>
      <c r="G26" s="384">
        <f t="shared" si="0"/>
        <v>38523.03</v>
      </c>
    </row>
    <row r="27" spans="2:7" ht="18.75" customHeight="1">
      <c r="B27" s="15" t="s">
        <v>226</v>
      </c>
      <c r="D27" s="382">
        <v>0</v>
      </c>
      <c r="E27" s="384">
        <v>42607.5</v>
      </c>
      <c r="F27" s="383">
        <v>0</v>
      </c>
      <c r="G27" s="384">
        <f t="shared" si="0"/>
        <v>42607.5</v>
      </c>
    </row>
    <row r="28" spans="2:7" ht="18" customHeight="1">
      <c r="B28" s="6" t="s">
        <v>9</v>
      </c>
      <c r="C28" s="7"/>
      <c r="D28" s="16">
        <f>SUM(D9:D27)</f>
        <v>1545621.54</v>
      </c>
      <c r="E28" s="16">
        <f>SUM(E9:E27)</f>
        <v>199365.62</v>
      </c>
      <c r="F28" s="16">
        <f>SUM(F9:F27)</f>
        <v>0</v>
      </c>
      <c r="G28" s="16">
        <f>SUM(G9:G27)</f>
        <v>1744987.16</v>
      </c>
    </row>
    <row r="29" spans="2:7" ht="18" customHeight="1"/>
    <row r="30" spans="2:7" ht="18" customHeight="1"/>
    <row r="31" spans="2:7" ht="18" customHeight="1">
      <c r="B31" s="346" t="s">
        <v>5</v>
      </c>
      <c r="C31" s="17"/>
      <c r="D31" s="347" t="s">
        <v>26</v>
      </c>
      <c r="E31" s="347"/>
      <c r="F31" s="347"/>
      <c r="G31" s="347"/>
    </row>
    <row r="32" spans="2:7" ht="18" customHeight="1">
      <c r="B32" s="346"/>
      <c r="C32" s="17"/>
      <c r="D32" s="8" t="s">
        <v>27</v>
      </c>
      <c r="E32" s="9"/>
      <c r="F32" s="8"/>
      <c r="G32" s="6" t="s">
        <v>9</v>
      </c>
    </row>
    <row r="33" spans="2:7" ht="18" customHeight="1">
      <c r="B33" s="18" t="s">
        <v>28</v>
      </c>
      <c r="C33" s="19"/>
      <c r="D33" s="20">
        <v>130151.42</v>
      </c>
      <c r="E33" s="11">
        <v>0</v>
      </c>
      <c r="F33" s="11">
        <v>0</v>
      </c>
      <c r="G33" s="12">
        <f t="shared" ref="G33:G39" si="1">SUM(D33:F33)</f>
        <v>130151.42</v>
      </c>
    </row>
    <row r="34" spans="2:7" ht="18" customHeight="1">
      <c r="B34" s="10" t="s">
        <v>29</v>
      </c>
      <c r="C34" s="19"/>
      <c r="D34" s="20">
        <v>15262.59</v>
      </c>
      <c r="E34" s="11">
        <v>0</v>
      </c>
      <c r="F34" s="11">
        <v>0</v>
      </c>
      <c r="G34" s="12">
        <f t="shared" si="1"/>
        <v>15262.59</v>
      </c>
    </row>
    <row r="35" spans="2:7" ht="18" customHeight="1">
      <c r="B35" s="10" t="s">
        <v>30</v>
      </c>
      <c r="C35" s="19"/>
      <c r="D35" s="20">
        <v>28723.01</v>
      </c>
      <c r="E35" s="11">
        <v>0</v>
      </c>
      <c r="F35" s="11">
        <v>0</v>
      </c>
      <c r="G35" s="12">
        <f t="shared" si="1"/>
        <v>28723.01</v>
      </c>
    </row>
    <row r="36" spans="2:7" ht="18" customHeight="1">
      <c r="B36" s="21" t="s">
        <v>31</v>
      </c>
      <c r="C36" s="19"/>
      <c r="D36" s="20">
        <v>79182.929999999993</v>
      </c>
      <c r="E36" s="11">
        <v>0</v>
      </c>
      <c r="F36" s="11">
        <v>0</v>
      </c>
      <c r="G36" s="12">
        <f t="shared" si="1"/>
        <v>79182.929999999993</v>
      </c>
    </row>
    <row r="37" spans="2:7" ht="18" customHeight="1">
      <c r="B37" s="21" t="s">
        <v>32</v>
      </c>
      <c r="C37" s="19"/>
      <c r="D37" s="11">
        <v>46450.53</v>
      </c>
      <c r="E37" s="11">
        <v>0</v>
      </c>
      <c r="F37" s="11">
        <v>0</v>
      </c>
      <c r="G37" s="12">
        <f t="shared" si="1"/>
        <v>46450.53</v>
      </c>
    </row>
    <row r="38" spans="2:7" ht="18" customHeight="1">
      <c r="B38" s="21" t="s">
        <v>33</v>
      </c>
      <c r="C38" s="19"/>
      <c r="D38" s="11">
        <v>48706.48</v>
      </c>
      <c r="E38" s="11">
        <v>0</v>
      </c>
      <c r="F38" s="11">
        <v>0</v>
      </c>
      <c r="G38" s="12">
        <f t="shared" si="1"/>
        <v>48706.48</v>
      </c>
    </row>
    <row r="39" spans="2:7" ht="18" customHeight="1">
      <c r="B39" s="14" t="s">
        <v>20</v>
      </c>
      <c r="C39" s="19"/>
      <c r="D39" s="11">
        <v>0</v>
      </c>
      <c r="E39" s="11">
        <v>0</v>
      </c>
      <c r="F39" s="11">
        <v>0</v>
      </c>
      <c r="G39" s="12">
        <f t="shared" si="1"/>
        <v>0</v>
      </c>
    </row>
    <row r="40" spans="2:7" ht="18" customHeight="1">
      <c r="B40" s="6" t="s">
        <v>9</v>
      </c>
      <c r="C40" s="17"/>
      <c r="D40" s="16">
        <f>SUM(D33:D39)</f>
        <v>348476.95999999996</v>
      </c>
      <c r="E40" s="16">
        <f>SUM(E33:E39)</f>
        <v>0</v>
      </c>
      <c r="F40" s="16">
        <f>SUM(F33:F39)</f>
        <v>0</v>
      </c>
      <c r="G40" s="16">
        <f>SUM(G33:G39)</f>
        <v>348476.95999999996</v>
      </c>
    </row>
    <row r="41" spans="2:7" ht="18" customHeight="1"/>
    <row r="42" spans="2:7" ht="18" customHeight="1"/>
    <row r="43" spans="2:7" ht="37.5" customHeight="1">
      <c r="B43" s="348" t="s">
        <v>5</v>
      </c>
      <c r="C43" s="17"/>
      <c r="D43" s="349" t="s">
        <v>34</v>
      </c>
      <c r="E43" s="349"/>
      <c r="F43" s="349"/>
    </row>
    <row r="44" spans="2:7" ht="18.75" customHeight="1">
      <c r="B44" s="348"/>
      <c r="C44" s="17"/>
      <c r="D44" s="23" t="s">
        <v>35</v>
      </c>
      <c r="E44" s="22" t="s">
        <v>36</v>
      </c>
      <c r="F44" s="22" t="s">
        <v>9</v>
      </c>
    </row>
    <row r="45" spans="2:7" ht="18.75" customHeight="1">
      <c r="B45" s="18" t="s">
        <v>28</v>
      </c>
      <c r="C45" s="19"/>
      <c r="D45" s="388">
        <f t="shared" ref="D45:D56" si="2">G9</f>
        <v>78408.72</v>
      </c>
      <c r="E45" s="389">
        <f>G33</f>
        <v>130151.42</v>
      </c>
      <c r="F45" s="389">
        <f t="shared" ref="F45:F57" si="3">D45+E45</f>
        <v>208560.14</v>
      </c>
    </row>
    <row r="46" spans="2:7" ht="18.75" customHeight="1">
      <c r="B46" s="10" t="s">
        <v>37</v>
      </c>
      <c r="C46" s="19"/>
      <c r="D46" s="388">
        <f t="shared" si="2"/>
        <v>72088.73</v>
      </c>
      <c r="E46" s="389">
        <v>0</v>
      </c>
      <c r="F46" s="389">
        <f t="shared" si="3"/>
        <v>72088.73</v>
      </c>
    </row>
    <row r="47" spans="2:7" ht="18.75" customHeight="1">
      <c r="B47" s="10" t="s">
        <v>29</v>
      </c>
      <c r="C47" s="19"/>
      <c r="D47" s="388">
        <f t="shared" si="2"/>
        <v>205201.79</v>
      </c>
      <c r="E47" s="389">
        <f>G34</f>
        <v>15262.59</v>
      </c>
      <c r="F47" s="389">
        <f t="shared" si="3"/>
        <v>220464.38</v>
      </c>
    </row>
    <row r="48" spans="2:7" ht="18.75" customHeight="1">
      <c r="B48" s="10" t="s">
        <v>33</v>
      </c>
      <c r="C48" s="19"/>
      <c r="D48" s="388">
        <f t="shared" si="2"/>
        <v>14249.29</v>
      </c>
      <c r="E48" s="389">
        <f>D38</f>
        <v>48706.48</v>
      </c>
      <c r="F48" s="389">
        <f t="shared" si="3"/>
        <v>62955.770000000004</v>
      </c>
    </row>
    <row r="49" spans="2:10" ht="18.75" customHeight="1">
      <c r="B49" s="10" t="s">
        <v>30</v>
      </c>
      <c r="C49" s="19"/>
      <c r="D49" s="388">
        <f t="shared" si="2"/>
        <v>134811.73000000001</v>
      </c>
      <c r="E49" s="389">
        <f>G35</f>
        <v>28723.01</v>
      </c>
      <c r="F49" s="389">
        <f t="shared" si="3"/>
        <v>163534.74000000002</v>
      </c>
    </row>
    <row r="50" spans="2:10" ht="18.75" customHeight="1">
      <c r="B50" s="10" t="s">
        <v>38</v>
      </c>
      <c r="C50" s="19"/>
      <c r="D50" s="388">
        <f t="shared" si="2"/>
        <v>96950.09</v>
      </c>
      <c r="E50" s="389">
        <v>0</v>
      </c>
      <c r="F50" s="389">
        <f t="shared" si="3"/>
        <v>96950.09</v>
      </c>
    </row>
    <row r="51" spans="2:10" ht="18.75" customHeight="1">
      <c r="B51" s="21" t="s">
        <v>31</v>
      </c>
      <c r="C51" s="19"/>
      <c r="D51" s="388">
        <f t="shared" si="2"/>
        <v>155976.26999999999</v>
      </c>
      <c r="E51" s="389">
        <f>G36</f>
        <v>79182.929999999993</v>
      </c>
      <c r="F51" s="389">
        <f t="shared" si="3"/>
        <v>235159.19999999998</v>
      </c>
    </row>
    <row r="52" spans="2:10" ht="18.75" customHeight="1">
      <c r="B52" s="21" t="s">
        <v>39</v>
      </c>
      <c r="C52" s="19"/>
      <c r="D52" s="388">
        <f t="shared" si="2"/>
        <v>74976.789999999994</v>
      </c>
      <c r="E52" s="389">
        <v>0</v>
      </c>
      <c r="F52" s="389">
        <f t="shared" si="3"/>
        <v>74976.789999999994</v>
      </c>
    </row>
    <row r="53" spans="2:10" ht="18.75" customHeight="1">
      <c r="B53" s="21" t="s">
        <v>40</v>
      </c>
      <c r="C53" s="19"/>
      <c r="D53" s="388">
        <f t="shared" si="2"/>
        <v>101536.57</v>
      </c>
      <c r="E53" s="389">
        <v>0</v>
      </c>
      <c r="F53" s="389">
        <f t="shared" si="3"/>
        <v>101536.57</v>
      </c>
    </row>
    <row r="54" spans="2:10" ht="18.75" customHeight="1">
      <c r="B54" s="10" t="s">
        <v>41</v>
      </c>
      <c r="C54" s="19"/>
      <c r="D54" s="388">
        <f t="shared" si="2"/>
        <v>57731.7</v>
      </c>
      <c r="E54" s="389">
        <v>0</v>
      </c>
      <c r="F54" s="389">
        <f t="shared" si="3"/>
        <v>57731.7</v>
      </c>
    </row>
    <row r="55" spans="2:10" ht="18.75" customHeight="1">
      <c r="B55" s="21" t="s">
        <v>42</v>
      </c>
      <c r="C55" s="19"/>
      <c r="D55" s="388">
        <f t="shared" si="2"/>
        <v>235650.07</v>
      </c>
      <c r="E55" s="389">
        <v>0</v>
      </c>
      <c r="F55" s="389">
        <f t="shared" si="3"/>
        <v>235650.07</v>
      </c>
    </row>
    <row r="56" spans="2:10" ht="18.75" customHeight="1">
      <c r="B56" s="21" t="s">
        <v>43</v>
      </c>
      <c r="C56" s="19"/>
      <c r="D56" s="388">
        <f t="shared" si="2"/>
        <v>70543.11</v>
      </c>
      <c r="E56" s="389">
        <v>0</v>
      </c>
      <c r="F56" s="389">
        <f t="shared" si="3"/>
        <v>70543.11</v>
      </c>
    </row>
    <row r="57" spans="2:10" ht="18" customHeight="1">
      <c r="B57" s="21" t="s">
        <v>32</v>
      </c>
      <c r="C57" s="19"/>
      <c r="D57" s="390">
        <v>37324</v>
      </c>
      <c r="E57" s="389">
        <f>D37</f>
        <v>46450.53</v>
      </c>
      <c r="F57" s="389">
        <f t="shared" si="3"/>
        <v>83774.53</v>
      </c>
    </row>
    <row r="58" spans="2:10" ht="22.5" customHeight="1">
      <c r="B58" s="22" t="s">
        <v>9</v>
      </c>
      <c r="C58" s="17"/>
      <c r="D58" s="24">
        <f>SUM(D45:D57)</f>
        <v>1335448.8600000001</v>
      </c>
      <c r="E58" s="24">
        <f>SUM(E45:E57)</f>
        <v>348476.96000000008</v>
      </c>
      <c r="F58" s="25">
        <f>SUM(F45:F57)</f>
        <v>1683925.8200000003</v>
      </c>
    </row>
    <row r="59" spans="2:10" ht="18" customHeight="1"/>
    <row r="60" spans="2:10" ht="18" customHeight="1">
      <c r="G60" s="26"/>
    </row>
    <row r="61" spans="2:10" ht="18.75" customHeight="1">
      <c r="G61" s="2"/>
      <c r="H61" s="13"/>
    </row>
    <row r="62" spans="2:10" ht="18.75" customHeight="1"/>
    <row r="63" spans="2:10" ht="18.75" customHeight="1">
      <c r="H63" s="27"/>
    </row>
    <row r="64" spans="2:10" ht="18.75" customHeight="1">
      <c r="H64" s="27"/>
      <c r="J64" s="13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27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workbookViewId="0">
      <selection activeCell="I11" sqref="I11"/>
    </sheetView>
  </sheetViews>
  <sheetFormatPr defaultRowHeight="12.75"/>
  <cols>
    <col min="1" max="1" width="78.140625" customWidth="1"/>
  </cols>
  <sheetData>
    <row r="1" spans="1:9">
      <c r="A1" s="285" t="s">
        <v>115</v>
      </c>
      <c r="B1" s="286"/>
      <c r="C1" s="286"/>
      <c r="D1" s="286"/>
      <c r="E1" s="286"/>
      <c r="F1" s="287"/>
    </row>
    <row r="2" spans="1:9">
      <c r="A2" s="288" t="s">
        <v>116</v>
      </c>
      <c r="F2" s="289"/>
    </row>
    <row r="3" spans="1:9">
      <c r="A3" s="288" t="s">
        <v>117</v>
      </c>
      <c r="F3" s="289"/>
    </row>
    <row r="4" spans="1:9">
      <c r="A4" s="288" t="s">
        <v>118</v>
      </c>
      <c r="F4" s="289"/>
    </row>
    <row r="5" spans="1:9" ht="13.5" thickBot="1">
      <c r="A5" s="122" t="s">
        <v>119</v>
      </c>
      <c r="B5" s="290"/>
      <c r="C5" s="290"/>
      <c r="D5" s="290"/>
      <c r="E5" s="290"/>
      <c r="F5" s="291"/>
    </row>
    <row r="6" spans="1:9" ht="13.5" thickBot="1">
      <c r="A6" s="344" t="s">
        <v>275</v>
      </c>
      <c r="B6" s="378" t="s">
        <v>195</v>
      </c>
      <c r="C6" s="379"/>
      <c r="D6" s="344" t="s">
        <v>64</v>
      </c>
      <c r="E6" s="308"/>
      <c r="F6" s="345"/>
    </row>
    <row r="7" spans="1:9" ht="17.25" customHeight="1" thickBot="1">
      <c r="A7" s="309" t="s">
        <v>189</v>
      </c>
      <c r="B7" s="309" t="s">
        <v>190</v>
      </c>
      <c r="C7" s="314" t="s">
        <v>191</v>
      </c>
      <c r="D7" s="314" t="s">
        <v>9</v>
      </c>
      <c r="E7" s="310" t="s">
        <v>187</v>
      </c>
      <c r="F7" s="309" t="s">
        <v>188</v>
      </c>
    </row>
    <row r="8" spans="1:9" ht="17.25" customHeight="1" thickBot="1">
      <c r="A8" s="308" t="s">
        <v>48</v>
      </c>
      <c r="B8" s="309">
        <v>3</v>
      </c>
      <c r="C8" s="315">
        <v>4</v>
      </c>
      <c r="D8" s="315">
        <v>7</v>
      </c>
      <c r="E8" s="311">
        <v>6</v>
      </c>
      <c r="F8" s="312">
        <f>D8/E8</f>
        <v>1.1666666666666667</v>
      </c>
      <c r="G8" s="307"/>
      <c r="H8" s="307"/>
      <c r="I8" s="307"/>
    </row>
    <row r="9" spans="1:9" ht="17.25" customHeight="1" thickBot="1">
      <c r="A9" s="308" t="s">
        <v>169</v>
      </c>
      <c r="B9" s="309">
        <v>0</v>
      </c>
      <c r="C9" s="315">
        <v>5</v>
      </c>
      <c r="D9" s="315">
        <v>5</v>
      </c>
      <c r="E9" s="311">
        <v>23</v>
      </c>
      <c r="F9" s="312">
        <f t="shared" ref="F9:F27" si="0">D9/E9</f>
        <v>0.21739130434782608</v>
      </c>
      <c r="G9" s="307"/>
      <c r="H9" s="307"/>
      <c r="I9" s="307"/>
    </row>
    <row r="10" spans="1:9" ht="17.25" customHeight="1" thickBot="1">
      <c r="A10" s="308" t="s">
        <v>50</v>
      </c>
      <c r="B10" s="309">
        <v>6</v>
      </c>
      <c r="C10" s="315">
        <v>22</v>
      </c>
      <c r="D10" s="315">
        <v>28</v>
      </c>
      <c r="E10" s="311">
        <v>26</v>
      </c>
      <c r="F10" s="312">
        <f t="shared" si="0"/>
        <v>1.0769230769230769</v>
      </c>
      <c r="G10" s="307"/>
      <c r="H10" s="307"/>
      <c r="I10" s="307"/>
    </row>
    <row r="11" spans="1:9" ht="17.25" customHeight="1" thickBot="1">
      <c r="A11" s="308" t="s">
        <v>170</v>
      </c>
      <c r="B11" s="309">
        <v>10</v>
      </c>
      <c r="C11" s="315">
        <v>2</v>
      </c>
      <c r="D11" s="315">
        <v>12</v>
      </c>
      <c r="E11" s="311">
        <v>35</v>
      </c>
      <c r="F11" s="312">
        <f t="shared" si="0"/>
        <v>0.34285714285714286</v>
      </c>
      <c r="G11" s="307"/>
      <c r="H11" s="307"/>
      <c r="I11" s="307"/>
    </row>
    <row r="12" spans="1:9" ht="17.25" customHeight="1" thickBot="1">
      <c r="A12" s="308" t="s">
        <v>52</v>
      </c>
      <c r="B12" s="309">
        <v>2</v>
      </c>
      <c r="C12" s="315">
        <v>7</v>
      </c>
      <c r="D12" s="315">
        <v>9</v>
      </c>
      <c r="E12" s="311">
        <v>19</v>
      </c>
      <c r="F12" s="312">
        <f t="shared" si="0"/>
        <v>0.47368421052631576</v>
      </c>
      <c r="G12" s="307"/>
      <c r="H12" s="307"/>
      <c r="I12" s="307"/>
    </row>
    <row r="13" spans="1:9" ht="17.25" customHeight="1" thickBot="1">
      <c r="A13" s="308" t="s">
        <v>192</v>
      </c>
      <c r="B13" s="309">
        <v>6</v>
      </c>
      <c r="C13" s="315">
        <v>5</v>
      </c>
      <c r="D13" s="315">
        <v>11</v>
      </c>
      <c r="E13" s="311">
        <v>15</v>
      </c>
      <c r="F13" s="312">
        <f t="shared" si="0"/>
        <v>0.73333333333333328</v>
      </c>
      <c r="G13" s="307"/>
      <c r="H13" s="307"/>
      <c r="I13" s="307"/>
    </row>
    <row r="14" spans="1:9" ht="17.25" customHeight="1" thickBot="1">
      <c r="A14" s="308" t="s">
        <v>54</v>
      </c>
      <c r="B14" s="309">
        <v>16</v>
      </c>
      <c r="C14" s="315">
        <v>4</v>
      </c>
      <c r="D14" s="315">
        <v>20</v>
      </c>
      <c r="E14" s="311">
        <v>33</v>
      </c>
      <c r="F14" s="312">
        <f t="shared" si="0"/>
        <v>0.60606060606060608</v>
      </c>
      <c r="G14" s="307"/>
      <c r="H14" s="307"/>
      <c r="I14" s="307"/>
    </row>
    <row r="15" spans="1:9" ht="17.25" customHeight="1" thickBot="1">
      <c r="A15" s="308" t="s">
        <v>173</v>
      </c>
      <c r="B15" s="309">
        <v>12</v>
      </c>
      <c r="C15" s="315">
        <v>43</v>
      </c>
      <c r="D15" s="315">
        <v>55</v>
      </c>
      <c r="E15" s="311">
        <v>56</v>
      </c>
      <c r="F15" s="312">
        <f t="shared" si="0"/>
        <v>0.9821428571428571</v>
      </c>
      <c r="G15" s="307"/>
      <c r="H15" s="307"/>
      <c r="I15" s="307"/>
    </row>
    <row r="16" spans="1:9" ht="17.25" customHeight="1" thickBot="1">
      <c r="A16" s="308" t="s">
        <v>174</v>
      </c>
      <c r="B16" s="309">
        <v>1</v>
      </c>
      <c r="C16" s="315">
        <v>4</v>
      </c>
      <c r="D16" s="315">
        <v>5</v>
      </c>
      <c r="E16" s="311">
        <v>6</v>
      </c>
      <c r="F16" s="312">
        <f t="shared" si="0"/>
        <v>0.83333333333333337</v>
      </c>
      <c r="G16" s="307"/>
      <c r="H16" s="307"/>
      <c r="I16" s="307"/>
    </row>
    <row r="17" spans="1:18" ht="17.25" customHeight="1" thickBot="1">
      <c r="A17" s="308" t="s">
        <v>175</v>
      </c>
      <c r="B17" s="309">
        <v>4</v>
      </c>
      <c r="C17" s="315">
        <v>16</v>
      </c>
      <c r="D17" s="315">
        <v>20</v>
      </c>
      <c r="E17" s="311">
        <v>17</v>
      </c>
      <c r="F17" s="312">
        <f t="shared" si="0"/>
        <v>1.1764705882352942</v>
      </c>
      <c r="G17" s="307"/>
      <c r="H17" s="307"/>
      <c r="I17" s="307"/>
    </row>
    <row r="18" spans="1:18" ht="17.25" customHeight="1" thickBot="1">
      <c r="A18" s="308" t="s">
        <v>58</v>
      </c>
      <c r="B18" s="309">
        <v>3</v>
      </c>
      <c r="C18" s="315">
        <v>0</v>
      </c>
      <c r="D18" s="315">
        <v>3</v>
      </c>
      <c r="E18" s="311">
        <v>10</v>
      </c>
      <c r="F18" s="312">
        <f t="shared" si="0"/>
        <v>0.3</v>
      </c>
      <c r="G18" s="307"/>
      <c r="H18" s="307"/>
      <c r="I18" s="307"/>
    </row>
    <row r="19" spans="1:18" ht="17.25" customHeight="1" thickBot="1">
      <c r="A19" s="308" t="s">
        <v>59</v>
      </c>
      <c r="B19" s="309">
        <v>15</v>
      </c>
      <c r="C19" s="315">
        <v>4</v>
      </c>
      <c r="D19" s="315">
        <v>19</v>
      </c>
      <c r="E19" s="311">
        <v>36</v>
      </c>
      <c r="F19" s="312">
        <f t="shared" si="0"/>
        <v>0.52777777777777779</v>
      </c>
      <c r="G19" s="307"/>
      <c r="H19" s="307"/>
      <c r="I19" s="307"/>
    </row>
    <row r="20" spans="1:18" ht="17.25" customHeight="1" thickBot="1">
      <c r="A20" s="308" t="s">
        <v>60</v>
      </c>
      <c r="B20" s="309">
        <v>7</v>
      </c>
      <c r="C20" s="315">
        <v>10</v>
      </c>
      <c r="D20" s="315">
        <v>17</v>
      </c>
      <c r="E20" s="311">
        <v>13</v>
      </c>
      <c r="F20" s="312">
        <f t="shared" si="0"/>
        <v>1.3076923076923077</v>
      </c>
      <c r="G20" s="307"/>
      <c r="H20" s="307"/>
      <c r="I20" s="307"/>
    </row>
    <row r="21" spans="1:18" ht="17.25" customHeight="1" thickBot="1">
      <c r="A21" s="308" t="s">
        <v>177</v>
      </c>
      <c r="B21" s="309">
        <v>29</v>
      </c>
      <c r="C21" s="315">
        <v>5</v>
      </c>
      <c r="D21" s="315">
        <v>34</v>
      </c>
      <c r="E21" s="311">
        <v>20</v>
      </c>
      <c r="F21" s="312">
        <f t="shared" si="0"/>
        <v>1.7</v>
      </c>
      <c r="G21" s="307"/>
      <c r="H21" s="307"/>
      <c r="I21" s="307"/>
    </row>
    <row r="22" spans="1:18" ht="17.25" customHeight="1" thickBot="1">
      <c r="A22" s="308" t="s">
        <v>62</v>
      </c>
      <c r="B22" s="309">
        <v>0</v>
      </c>
      <c r="C22" s="315">
        <v>2</v>
      </c>
      <c r="D22" s="315">
        <v>2</v>
      </c>
      <c r="E22" s="311">
        <v>14</v>
      </c>
      <c r="F22" s="312">
        <f t="shared" si="0"/>
        <v>0.14285714285714285</v>
      </c>
      <c r="G22" s="307"/>
      <c r="H22" s="307"/>
      <c r="I22" s="307"/>
    </row>
    <row r="23" spans="1:18" ht="17.25" customHeight="1" thickBot="1">
      <c r="A23" s="308" t="s">
        <v>178</v>
      </c>
      <c r="B23" s="309">
        <v>3</v>
      </c>
      <c r="C23" s="315">
        <v>5</v>
      </c>
      <c r="D23" s="315">
        <v>8</v>
      </c>
      <c r="E23" s="311">
        <v>32</v>
      </c>
      <c r="F23" s="312">
        <f t="shared" si="0"/>
        <v>0.25</v>
      </c>
      <c r="G23" s="307"/>
      <c r="H23" s="307"/>
      <c r="I23" s="307"/>
    </row>
    <row r="24" spans="1:18" ht="17.25" customHeight="1" thickBot="1">
      <c r="A24" s="308" t="s">
        <v>233</v>
      </c>
      <c r="B24" s="309">
        <v>11</v>
      </c>
      <c r="C24" s="315">
        <v>0</v>
      </c>
      <c r="D24" s="315">
        <v>11</v>
      </c>
      <c r="E24" s="311">
        <v>13</v>
      </c>
      <c r="F24" s="312">
        <f t="shared" si="0"/>
        <v>0.84615384615384615</v>
      </c>
      <c r="G24" s="307"/>
      <c r="H24" s="307"/>
      <c r="I24" s="307"/>
    </row>
    <row r="25" spans="1:18" ht="17.25" customHeight="1" thickBot="1">
      <c r="A25" s="308" t="s">
        <v>234</v>
      </c>
      <c r="B25" s="309">
        <v>2</v>
      </c>
      <c r="C25" s="315">
        <v>10</v>
      </c>
      <c r="D25" s="315">
        <v>12</v>
      </c>
      <c r="E25" s="311">
        <v>13</v>
      </c>
      <c r="F25" s="312">
        <f t="shared" si="0"/>
        <v>0.92307692307692313</v>
      </c>
      <c r="G25" s="307"/>
      <c r="H25" s="307"/>
      <c r="I25" s="307"/>
    </row>
    <row r="26" spans="1:18" ht="17.25" customHeight="1" thickBot="1">
      <c r="A26" s="308" t="s">
        <v>235</v>
      </c>
      <c r="B26" s="309">
        <v>3</v>
      </c>
      <c r="C26" s="315">
        <v>0</v>
      </c>
      <c r="D26" s="315">
        <v>3</v>
      </c>
      <c r="E26" s="311">
        <v>13</v>
      </c>
      <c r="F26" s="312">
        <f t="shared" si="0"/>
        <v>0.23076923076923078</v>
      </c>
      <c r="G26" s="307"/>
      <c r="H26" s="307"/>
      <c r="I26" s="307"/>
    </row>
    <row r="27" spans="1:18" ht="17.25" customHeight="1" thickBot="1">
      <c r="A27" s="308" t="s">
        <v>9</v>
      </c>
      <c r="B27" s="309">
        <v>133</v>
      </c>
      <c r="C27" s="315">
        <v>148</v>
      </c>
      <c r="D27" s="315">
        <v>281</v>
      </c>
      <c r="E27" s="311">
        <f>SUM(E8:E26)</f>
        <v>400</v>
      </c>
      <c r="F27" s="312">
        <f t="shared" si="0"/>
        <v>0.70250000000000001</v>
      </c>
      <c r="G27" s="307"/>
      <c r="H27" s="307"/>
      <c r="I27" s="307"/>
    </row>
    <row r="30" spans="1:18">
      <c r="B30" s="307"/>
      <c r="C30" s="307"/>
      <c r="D30" s="307"/>
      <c r="E30" s="307"/>
      <c r="F30" s="307"/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7"/>
    </row>
    <row r="34" spans="9:9">
      <c r="I34" s="289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T11"/>
  <sheetViews>
    <sheetView topLeftCell="D1" workbookViewId="0">
      <selection activeCell="Q23" sqref="Q23"/>
    </sheetView>
  </sheetViews>
  <sheetFormatPr defaultRowHeight="12.75"/>
  <cols>
    <col min="1" max="1" width="78.7109375" customWidth="1"/>
    <col min="2" max="11" width="13.85546875" customWidth="1"/>
    <col min="12" max="19" width="17.7109375" customWidth="1"/>
    <col min="20" max="20" width="13.85546875" customWidth="1"/>
    <col min="21" max="26" width="16.140625" customWidth="1"/>
    <col min="27" max="27" width="13.5703125" customWidth="1"/>
  </cols>
  <sheetData>
    <row r="3" spans="1:20" ht="18">
      <c r="A3" s="317" t="s">
        <v>196</v>
      </c>
      <c r="B3" s="318" t="s">
        <v>205</v>
      </c>
      <c r="C3" s="318" t="s">
        <v>206</v>
      </c>
      <c r="D3" s="318" t="s">
        <v>208</v>
      </c>
      <c r="E3" s="318" t="s">
        <v>209</v>
      </c>
      <c r="F3" s="318" t="s">
        <v>214</v>
      </c>
      <c r="G3" s="318" t="s">
        <v>215</v>
      </c>
      <c r="H3" s="318" t="s">
        <v>216</v>
      </c>
      <c r="I3" s="318" t="s">
        <v>218</v>
      </c>
      <c r="J3" s="318" t="s">
        <v>217</v>
      </c>
      <c r="K3" s="318" t="s">
        <v>221</v>
      </c>
      <c r="L3" s="318" t="s">
        <v>223</v>
      </c>
      <c r="M3" s="318" t="s">
        <v>236</v>
      </c>
      <c r="N3" s="334" t="s">
        <v>239</v>
      </c>
      <c r="O3" s="318" t="s">
        <v>240</v>
      </c>
      <c r="P3" s="318" t="s">
        <v>242</v>
      </c>
      <c r="Q3" s="318" t="s">
        <v>243</v>
      </c>
      <c r="R3" s="318" t="s">
        <v>255</v>
      </c>
      <c r="S3" s="318" t="s">
        <v>271</v>
      </c>
      <c r="T3" s="318" t="s">
        <v>9</v>
      </c>
    </row>
    <row r="4" spans="1:20" ht="18">
      <c r="A4" s="317" t="s">
        <v>202</v>
      </c>
      <c r="B4" s="318">
        <v>43</v>
      </c>
      <c r="C4" s="318">
        <v>45</v>
      </c>
      <c r="D4" s="318">
        <v>46</v>
      </c>
      <c r="E4" s="318">
        <v>43</v>
      </c>
      <c r="F4" s="318">
        <v>30</v>
      </c>
      <c r="G4" s="318">
        <v>17</v>
      </c>
      <c r="H4" s="318">
        <v>13</v>
      </c>
      <c r="I4" s="318">
        <v>11</v>
      </c>
      <c r="J4" s="318">
        <v>19</v>
      </c>
      <c r="K4" s="318">
        <v>34</v>
      </c>
      <c r="L4" s="318">
        <v>29</v>
      </c>
      <c r="M4" s="318">
        <v>24</v>
      </c>
      <c r="N4" s="334">
        <v>35</v>
      </c>
      <c r="O4" s="318">
        <v>26</v>
      </c>
      <c r="P4" s="318">
        <v>19</v>
      </c>
      <c r="Q4" s="318">
        <v>23</v>
      </c>
      <c r="R4" s="318">
        <v>23</v>
      </c>
      <c r="S4" s="318">
        <v>32</v>
      </c>
      <c r="T4" s="318">
        <f>SUM(B4:S4)</f>
        <v>512</v>
      </c>
    </row>
    <row r="5" spans="1:20" ht="18">
      <c r="A5" s="318" t="s">
        <v>188</v>
      </c>
      <c r="B5" s="319">
        <f t="shared" ref="B5:T5" si="0">B4/B10</f>
        <v>0.23497267759562843</v>
      </c>
      <c r="C5" s="319">
        <f t="shared" si="0"/>
        <v>0.27950310559006208</v>
      </c>
      <c r="D5" s="319">
        <f t="shared" si="0"/>
        <v>0.21904761904761905</v>
      </c>
      <c r="E5" s="319">
        <f t="shared" si="0"/>
        <v>0.24855491329479767</v>
      </c>
      <c r="F5" s="319">
        <f t="shared" si="0"/>
        <v>0.16759776536312848</v>
      </c>
      <c r="G5" s="319">
        <f t="shared" si="0"/>
        <v>9.0425531914893623E-2</v>
      </c>
      <c r="H5" s="319">
        <f t="shared" si="0"/>
        <v>6.8421052631578952E-2</v>
      </c>
      <c r="I5" s="319">
        <f t="shared" si="0"/>
        <v>6.5476190476190479E-2</v>
      </c>
      <c r="J5" s="319">
        <f t="shared" si="0"/>
        <v>0.12837837837837837</v>
      </c>
      <c r="K5" s="319">
        <f t="shared" si="0"/>
        <v>8.0188679245283015E-2</v>
      </c>
      <c r="L5" s="319">
        <f t="shared" si="0"/>
        <v>0.11934156378600823</v>
      </c>
      <c r="M5" s="319">
        <f t="shared" si="0"/>
        <v>6.9164265129683003E-2</v>
      </c>
      <c r="N5" s="319">
        <v>0.1</v>
      </c>
      <c r="O5" s="319">
        <f t="shared" si="0"/>
        <v>7.5362318840579715E-2</v>
      </c>
      <c r="P5" s="319">
        <f t="shared" si="0"/>
        <v>6.6433566433566432E-2</v>
      </c>
      <c r="Q5" s="319">
        <f t="shared" si="0"/>
        <v>9.0196078431372548E-2</v>
      </c>
      <c r="R5" s="319">
        <f t="shared" si="0"/>
        <v>9.2741935483870969E-2</v>
      </c>
      <c r="S5" s="319">
        <f t="shared" si="0"/>
        <v>0.11387900355871886</v>
      </c>
      <c r="T5" s="319">
        <f t="shared" si="0"/>
        <v>0.11713566689544727</v>
      </c>
    </row>
    <row r="6" spans="1:20" ht="18">
      <c r="A6" s="321"/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35"/>
      <c r="O6" s="322"/>
      <c r="P6" s="322"/>
      <c r="Q6" s="322"/>
      <c r="R6" s="322"/>
      <c r="S6" s="322"/>
      <c r="T6" s="323"/>
    </row>
    <row r="7" spans="1:20" ht="18">
      <c r="A7" s="318" t="s">
        <v>188</v>
      </c>
      <c r="B7" s="318" t="s">
        <v>205</v>
      </c>
      <c r="C7" s="318" t="s">
        <v>206</v>
      </c>
      <c r="D7" s="318" t="s">
        <v>208</v>
      </c>
      <c r="E7" s="318" t="s">
        <v>209</v>
      </c>
      <c r="F7" s="318" t="s">
        <v>197</v>
      </c>
      <c r="G7" s="318" t="s">
        <v>198</v>
      </c>
      <c r="H7" s="318" t="s">
        <v>199</v>
      </c>
      <c r="I7" s="318" t="s">
        <v>200</v>
      </c>
      <c r="J7" s="318" t="s">
        <v>201</v>
      </c>
      <c r="K7" s="318" t="s">
        <v>221</v>
      </c>
      <c r="L7" s="318" t="s">
        <v>223</v>
      </c>
      <c r="M7" s="318" t="s">
        <v>236</v>
      </c>
      <c r="N7" s="334" t="s">
        <v>239</v>
      </c>
      <c r="O7" s="318" t="s">
        <v>240</v>
      </c>
      <c r="P7" s="318" t="s">
        <v>242</v>
      </c>
      <c r="Q7" s="318" t="s">
        <v>243</v>
      </c>
      <c r="R7" s="318" t="s">
        <v>255</v>
      </c>
      <c r="S7" s="318" t="s">
        <v>271</v>
      </c>
      <c r="T7" s="318" t="s">
        <v>9</v>
      </c>
    </row>
    <row r="8" spans="1:20" ht="18">
      <c r="A8" s="317" t="s">
        <v>203</v>
      </c>
      <c r="B8" s="318">
        <v>140</v>
      </c>
      <c r="C8" s="318">
        <v>116</v>
      </c>
      <c r="D8" s="318">
        <v>164</v>
      </c>
      <c r="E8" s="318">
        <v>130</v>
      </c>
      <c r="F8" s="318">
        <v>149</v>
      </c>
      <c r="G8" s="318">
        <v>171</v>
      </c>
      <c r="H8" s="318">
        <v>177</v>
      </c>
      <c r="I8" s="318">
        <v>157</v>
      </c>
      <c r="J8" s="318">
        <v>129</v>
      </c>
      <c r="K8" s="318">
        <v>390</v>
      </c>
      <c r="L8" s="318">
        <v>214</v>
      </c>
      <c r="M8" s="318">
        <v>323</v>
      </c>
      <c r="N8" s="334">
        <v>307</v>
      </c>
      <c r="O8" s="318">
        <v>319</v>
      </c>
      <c r="P8" s="318">
        <v>267</v>
      </c>
      <c r="Q8" s="318">
        <v>232</v>
      </c>
      <c r="R8" s="318">
        <v>225</v>
      </c>
      <c r="S8" s="318">
        <v>249</v>
      </c>
      <c r="T8" s="318">
        <f>SUM(B8:S8)</f>
        <v>3859</v>
      </c>
    </row>
    <row r="9" spans="1:20" ht="18">
      <c r="A9" s="317"/>
      <c r="B9" s="320">
        <f t="shared" ref="B9:T9" si="1">B8/B10</f>
        <v>0.76502732240437155</v>
      </c>
      <c r="C9" s="320">
        <f t="shared" si="1"/>
        <v>0.72049689440993792</v>
      </c>
      <c r="D9" s="320">
        <f t="shared" si="1"/>
        <v>0.78095238095238095</v>
      </c>
      <c r="E9" s="320">
        <f t="shared" si="1"/>
        <v>0.75144508670520227</v>
      </c>
      <c r="F9" s="320">
        <f t="shared" si="1"/>
        <v>0.83240223463687146</v>
      </c>
      <c r="G9" s="320">
        <f t="shared" si="1"/>
        <v>0.90957446808510634</v>
      </c>
      <c r="H9" s="320">
        <f t="shared" si="1"/>
        <v>0.93157894736842106</v>
      </c>
      <c r="I9" s="320">
        <f t="shared" si="1"/>
        <v>0.93452380952380953</v>
      </c>
      <c r="J9" s="320">
        <f t="shared" si="1"/>
        <v>0.8716216216216216</v>
      </c>
      <c r="K9" s="320">
        <f t="shared" si="1"/>
        <v>0.91981132075471694</v>
      </c>
      <c r="L9" s="320">
        <f t="shared" si="1"/>
        <v>0.88065843621399176</v>
      </c>
      <c r="M9" s="320">
        <f t="shared" si="1"/>
        <v>0.93083573487031701</v>
      </c>
      <c r="N9" s="320">
        <v>0.9</v>
      </c>
      <c r="O9" s="320">
        <f t="shared" si="1"/>
        <v>0.92463768115942024</v>
      </c>
      <c r="P9" s="320">
        <f t="shared" si="1"/>
        <v>0.93356643356643354</v>
      </c>
      <c r="Q9" s="320">
        <f t="shared" si="1"/>
        <v>0.90980392156862744</v>
      </c>
      <c r="R9" s="320">
        <f t="shared" si="1"/>
        <v>0.907258064516129</v>
      </c>
      <c r="S9" s="320">
        <f t="shared" si="1"/>
        <v>0.88612099644128117</v>
      </c>
      <c r="T9" s="320">
        <f t="shared" si="1"/>
        <v>0.8828643331045527</v>
      </c>
    </row>
    <row r="10" spans="1:20" ht="1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 s="336">
        <v>342</v>
      </c>
      <c r="O10">
        <f t="shared" ref="O10:S10" si="3">O4+O8</f>
        <v>345</v>
      </c>
      <c r="P10">
        <f t="shared" si="3"/>
        <v>286</v>
      </c>
      <c r="Q10">
        <f t="shared" si="3"/>
        <v>255</v>
      </c>
      <c r="R10">
        <f t="shared" si="3"/>
        <v>248</v>
      </c>
      <c r="S10">
        <f t="shared" si="3"/>
        <v>281</v>
      </c>
      <c r="T10" s="330">
        <f>SUM(B10:S10)</f>
        <v>4371</v>
      </c>
    </row>
    <row r="11" spans="1:20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28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129</v>
      </c>
    </row>
    <row r="2" spans="1:12" ht="9" customHeight="1">
      <c r="A2" s="3" t="s">
        <v>130</v>
      </c>
    </row>
    <row r="3" spans="1:12" ht="15" customHeight="1">
      <c r="A3" s="5" t="s">
        <v>131</v>
      </c>
    </row>
    <row r="4" spans="1:12" ht="133.5" customHeight="1">
      <c r="B4" s="356" t="s">
        <v>150</v>
      </c>
      <c r="C4" s="356"/>
      <c r="D4" s="356"/>
      <c r="E4" s="356"/>
      <c r="F4" s="356"/>
      <c r="G4" s="356"/>
      <c r="H4" s="356"/>
      <c r="I4" s="356"/>
      <c r="J4" s="176"/>
      <c r="K4" s="176"/>
      <c r="L4" s="176"/>
    </row>
    <row r="6" spans="1:12" ht="47.25" customHeight="1">
      <c r="B6" s="374" t="s">
        <v>138</v>
      </c>
      <c r="C6" s="374"/>
      <c r="D6" s="374"/>
      <c r="E6" s="374"/>
      <c r="F6" s="196" t="s">
        <v>151</v>
      </c>
      <c r="G6" s="196" t="s">
        <v>152</v>
      </c>
      <c r="H6" s="196" t="s">
        <v>153</v>
      </c>
      <c r="I6" s="196" t="s">
        <v>142</v>
      </c>
    </row>
    <row r="7" spans="1:12" ht="15" customHeight="1">
      <c r="B7" s="112" t="s">
        <v>29</v>
      </c>
      <c r="C7" s="229" t="s">
        <v>92</v>
      </c>
      <c r="D7" s="246"/>
      <c r="E7" s="247">
        <v>328438.93</v>
      </c>
      <c r="F7" s="248">
        <v>0</v>
      </c>
      <c r="G7" s="248">
        <f>E7-F7</f>
        <v>328438.93</v>
      </c>
      <c r="H7" s="248">
        <f>G7</f>
        <v>328438.93</v>
      </c>
      <c r="I7" s="248">
        <v>0</v>
      </c>
    </row>
    <row r="8" spans="1:12" ht="15" customHeight="1">
      <c r="B8" s="249" t="s">
        <v>30</v>
      </c>
      <c r="C8" s="250" t="s">
        <v>92</v>
      </c>
      <c r="D8" s="251"/>
      <c r="E8" s="252">
        <v>322710.53000000003</v>
      </c>
      <c r="F8" s="253">
        <v>3432.82759452971</v>
      </c>
      <c r="G8" s="253">
        <f>E8-F8</f>
        <v>319277.70240547031</v>
      </c>
      <c r="H8" s="253">
        <f>G8</f>
        <v>319277.70240547031</v>
      </c>
      <c r="I8" s="253">
        <v>0</v>
      </c>
      <c r="K8" s="26"/>
    </row>
    <row r="9" spans="1:12" ht="15" customHeight="1">
      <c r="B9" s="112" t="s">
        <v>38</v>
      </c>
      <c r="C9" s="229" t="s">
        <v>92</v>
      </c>
      <c r="D9" s="246"/>
      <c r="E9" s="252">
        <v>146140.57999999999</v>
      </c>
      <c r="F9" s="254">
        <v>0</v>
      </c>
      <c r="G9" s="254">
        <f>E9-F9</f>
        <v>146140.57999999999</v>
      </c>
      <c r="H9" s="254">
        <f>G9</f>
        <v>146140.57999999999</v>
      </c>
      <c r="I9" s="254">
        <v>0</v>
      </c>
    </row>
    <row r="10" spans="1:12" ht="15" customHeight="1">
      <c r="B10" s="112" t="s">
        <v>40</v>
      </c>
      <c r="C10" s="229" t="s">
        <v>92</v>
      </c>
      <c r="D10" s="246"/>
      <c r="E10" s="247">
        <v>85414.720000000205</v>
      </c>
      <c r="F10" s="255">
        <v>0</v>
      </c>
      <c r="G10" s="255">
        <f>E10-F10</f>
        <v>85414.720000000205</v>
      </c>
      <c r="H10" s="255">
        <f>G10</f>
        <v>85414.720000000205</v>
      </c>
      <c r="I10" s="255">
        <v>0</v>
      </c>
    </row>
    <row r="11" spans="1:12" ht="15.75" customHeight="1">
      <c r="B11" s="238" t="s">
        <v>9</v>
      </c>
      <c r="C11" s="256"/>
      <c r="D11" s="257"/>
      <c r="E11" s="258">
        <f>SUM(E7:E10)</f>
        <v>882704.76000000013</v>
      </c>
      <c r="F11" s="259">
        <v>3432.82759452971</v>
      </c>
      <c r="G11" s="259">
        <f>SUM(G7:G10)</f>
        <v>879271.93240547052</v>
      </c>
      <c r="H11" s="259">
        <f>SUM(H7:H10)</f>
        <v>879271.93240547052</v>
      </c>
      <c r="I11" s="259">
        <v>0</v>
      </c>
    </row>
    <row r="12" spans="1:12" ht="15.75" customHeight="1">
      <c r="B12" s="226"/>
      <c r="C12" s="131"/>
      <c r="D12" s="227"/>
      <c r="E12" s="228"/>
    </row>
    <row r="13" spans="1:12" ht="47.25" customHeight="1">
      <c r="B13" s="374" t="s">
        <v>145</v>
      </c>
      <c r="C13" s="374"/>
      <c r="D13" s="374"/>
      <c r="E13" s="374"/>
      <c r="F13" s="196" t="s">
        <v>151</v>
      </c>
      <c r="G13" s="196" t="s">
        <v>154</v>
      </c>
      <c r="H13" s="196" t="s">
        <v>141</v>
      </c>
      <c r="I13" s="196" t="s">
        <v>142</v>
      </c>
    </row>
    <row r="14" spans="1:12" ht="15" customHeight="1">
      <c r="B14" s="112" t="s">
        <v>28</v>
      </c>
      <c r="C14" s="229" t="s">
        <v>92</v>
      </c>
      <c r="D14" s="246"/>
      <c r="E14" s="260">
        <v>-536972.87</v>
      </c>
      <c r="F14" s="248">
        <v>0</v>
      </c>
      <c r="G14" s="248">
        <f t="shared" ref="G14:G22" si="0">E14+F14</f>
        <v>-536972.87</v>
      </c>
      <c r="H14" s="248">
        <v>-116416.819582739</v>
      </c>
      <c r="I14" s="248">
        <v>-420556.05041726102</v>
      </c>
    </row>
    <row r="15" spans="1:12" ht="15" customHeight="1">
      <c r="B15" s="261" t="s">
        <v>37</v>
      </c>
      <c r="C15" s="250" t="s">
        <v>92</v>
      </c>
      <c r="D15" s="246"/>
      <c r="E15" s="253">
        <v>-508574.61000000098</v>
      </c>
      <c r="F15" s="253">
        <v>-511110.65982364898</v>
      </c>
      <c r="G15" s="248">
        <f t="shared" si="0"/>
        <v>-1019685.2698236499</v>
      </c>
      <c r="H15" s="253">
        <v>-221069.85793944501</v>
      </c>
      <c r="I15" s="253">
        <v>-798615.411884206</v>
      </c>
    </row>
    <row r="16" spans="1:12" ht="15" customHeight="1">
      <c r="B16" s="112" t="s">
        <v>33</v>
      </c>
      <c r="C16" s="229" t="s">
        <v>92</v>
      </c>
      <c r="D16" s="246"/>
      <c r="E16" s="260">
        <v>-22161.4899999999</v>
      </c>
      <c r="F16" s="254">
        <v>0</v>
      </c>
      <c r="G16" s="248">
        <f t="shared" si="0"/>
        <v>-22161.4899999999</v>
      </c>
      <c r="H16" s="254">
        <v>-4804.6564866762501</v>
      </c>
      <c r="I16" s="254">
        <v>-17356.833513323701</v>
      </c>
    </row>
    <row r="17" spans="2:11" ht="15" customHeight="1">
      <c r="B17" s="112" t="s">
        <v>39</v>
      </c>
      <c r="C17" s="229" t="s">
        <v>92</v>
      </c>
      <c r="D17" s="246"/>
      <c r="E17" s="260">
        <v>-99452.7699999998</v>
      </c>
      <c r="F17" s="260">
        <v>-34172.861975594897</v>
      </c>
      <c r="G17" s="248">
        <f t="shared" si="0"/>
        <v>-133625.6319755947</v>
      </c>
      <c r="H17" s="260">
        <v>-28970.311087285001</v>
      </c>
      <c r="I17" s="260">
        <v>-104655.32088831</v>
      </c>
      <c r="K17" s="26"/>
    </row>
    <row r="18" spans="2:11" ht="15" customHeight="1">
      <c r="B18" s="112" t="s">
        <v>41</v>
      </c>
      <c r="C18" s="135" t="s">
        <v>96</v>
      </c>
      <c r="D18" s="246"/>
      <c r="E18" s="260">
        <v>-479870.41999999899</v>
      </c>
      <c r="F18" s="255">
        <v>-180484.14790452199</v>
      </c>
      <c r="G18" s="248">
        <f t="shared" si="0"/>
        <v>-660354.56790452101</v>
      </c>
      <c r="H18" s="255">
        <v>-143166.22475243101</v>
      </c>
      <c r="I18" s="255">
        <v>-517188.34315208998</v>
      </c>
    </row>
    <row r="19" spans="2:11" ht="15" customHeight="1">
      <c r="B19" s="112" t="s">
        <v>31</v>
      </c>
      <c r="C19" s="229" t="s">
        <v>92</v>
      </c>
      <c r="D19" s="246"/>
      <c r="E19" s="247">
        <v>29115.030000000199</v>
      </c>
      <c r="F19" s="260">
        <v>-194455.42234444999</v>
      </c>
      <c r="G19" s="248">
        <f t="shared" si="0"/>
        <v>-165340.39234444979</v>
      </c>
      <c r="H19" s="260">
        <v>-35846.136184315998</v>
      </c>
      <c r="I19" s="260">
        <v>-129494.256160134</v>
      </c>
    </row>
    <row r="20" spans="2:11" ht="15" customHeight="1">
      <c r="B20" s="134" t="s">
        <v>42</v>
      </c>
      <c r="C20" s="135" t="s">
        <v>96</v>
      </c>
      <c r="D20" s="251"/>
      <c r="E20" s="262">
        <v>-13669.6899999999</v>
      </c>
      <c r="F20" s="260">
        <v>0</v>
      </c>
      <c r="G20" s="248">
        <f t="shared" si="0"/>
        <v>-13669.6899999999</v>
      </c>
      <c r="H20" s="260">
        <v>-2963.6168294349</v>
      </c>
      <c r="I20" s="260">
        <v>-10706.073170565</v>
      </c>
      <c r="K20" s="263"/>
    </row>
    <row r="21" spans="2:11" ht="15" customHeight="1">
      <c r="B21" s="264" t="s">
        <v>43</v>
      </c>
      <c r="C21" s="265" t="s">
        <v>96</v>
      </c>
      <c r="D21" s="251"/>
      <c r="E21" s="266">
        <v>-177979.9</v>
      </c>
      <c r="F21" s="255">
        <v>-29208.067255993701</v>
      </c>
      <c r="G21" s="248">
        <f t="shared" si="0"/>
        <v>-207187.96725599369</v>
      </c>
      <c r="H21" s="255">
        <v>-44918.7762572723</v>
      </c>
      <c r="I21" s="255">
        <v>-162269.19099872099</v>
      </c>
      <c r="K21" s="263"/>
    </row>
    <row r="22" spans="2:11" ht="15" customHeight="1">
      <c r="B22" s="267" t="s">
        <v>155</v>
      </c>
      <c r="C22" s="265" t="s">
        <v>136</v>
      </c>
      <c r="D22" s="246"/>
      <c r="E22" s="268">
        <v>-979349.34</v>
      </c>
      <c r="F22" s="268">
        <v>-317296.75676793302</v>
      </c>
      <c r="G22" s="248">
        <f t="shared" si="0"/>
        <v>-1296646.0967679331</v>
      </c>
      <c r="H22" s="268">
        <v>-281115.53328587097</v>
      </c>
      <c r="I22" s="268">
        <v>-1015530.56348206</v>
      </c>
      <c r="K22" s="263"/>
    </row>
    <row r="23" spans="2:11" ht="15.75" customHeight="1">
      <c r="B23" s="238" t="s">
        <v>9</v>
      </c>
      <c r="C23" s="256"/>
      <c r="D23" s="269"/>
      <c r="E23" s="241">
        <f>SUM(E14:E22)</f>
        <v>-2788916.0599999991</v>
      </c>
      <c r="F23" s="270">
        <f>SUM(F14:F22)</f>
        <v>-1266727.9160721428</v>
      </c>
      <c r="G23" s="270">
        <f>SUM(G14:G22)</f>
        <v>-4055643.9760721424</v>
      </c>
      <c r="H23" s="270">
        <f>SUM(H14:H22)</f>
        <v>-879271.9324054704</v>
      </c>
      <c r="I23" s="270">
        <f>SUM(I14:I22)</f>
        <v>-3176372.043666671</v>
      </c>
    </row>
    <row r="24" spans="2:11" ht="7.5" customHeight="1"/>
    <row r="25" spans="2:11" ht="12.75" customHeight="1">
      <c r="B25" s="271"/>
    </row>
    <row r="26" spans="2:11" ht="12.75" customHeight="1">
      <c r="E26" s="263"/>
      <c r="F26" s="27"/>
      <c r="G26" s="27"/>
      <c r="H26" s="27"/>
      <c r="I26" s="27"/>
    </row>
    <row r="27" spans="2:11" ht="12.75" customHeight="1">
      <c r="E27" s="27"/>
      <c r="H27" s="27"/>
    </row>
    <row r="28" spans="2:11" ht="12.75" customHeight="1">
      <c r="E28" s="27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2" t="s">
        <v>156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1" ht="16.5" customHeight="1">
      <c r="A2" s="272" t="s">
        <v>157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</row>
    <row r="3" spans="1:11" ht="16.5" customHeight="1">
      <c r="A3" s="272" t="s">
        <v>158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</row>
    <row r="4" spans="1:11" ht="16.5" customHeight="1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</row>
    <row r="5" spans="1:11" ht="16.5" customHeight="1">
      <c r="A5" s="381" t="s">
        <v>159</v>
      </c>
      <c r="B5" s="381" t="s">
        <v>80</v>
      </c>
      <c r="C5" s="381" t="s">
        <v>160</v>
      </c>
      <c r="D5" s="381"/>
      <c r="E5" s="381" t="s">
        <v>161</v>
      </c>
      <c r="F5" s="381"/>
      <c r="G5" s="381"/>
      <c r="H5" s="381" t="s">
        <v>162</v>
      </c>
      <c r="I5" s="381"/>
      <c r="J5" s="381"/>
      <c r="K5" s="380" t="s">
        <v>163</v>
      </c>
    </row>
    <row r="6" spans="1:11" ht="16.5" customHeight="1">
      <c r="A6" s="381"/>
      <c r="B6" s="381"/>
      <c r="C6" s="273" t="s">
        <v>164</v>
      </c>
      <c r="D6" s="273" t="s">
        <v>165</v>
      </c>
      <c r="E6" s="273" t="s">
        <v>166</v>
      </c>
      <c r="F6" s="273" t="s">
        <v>164</v>
      </c>
      <c r="G6" s="273" t="s">
        <v>165</v>
      </c>
      <c r="H6" s="273" t="s">
        <v>166</v>
      </c>
      <c r="I6" s="273" t="s">
        <v>167</v>
      </c>
      <c r="J6" s="273" t="s">
        <v>164</v>
      </c>
      <c r="K6" s="380"/>
    </row>
    <row r="7" spans="1:11" ht="16.5" customHeight="1">
      <c r="A7" s="112" t="s">
        <v>28</v>
      </c>
      <c r="B7" s="274" t="s">
        <v>92</v>
      </c>
      <c r="C7" s="275">
        <v>1836327.83</v>
      </c>
      <c r="D7" s="274">
        <v>479</v>
      </c>
      <c r="E7" s="276">
        <v>474</v>
      </c>
      <c r="F7" s="277">
        <f t="shared" ref="F7:F17" si="0">C7-J7</f>
        <v>1817159.4810438415</v>
      </c>
      <c r="G7" s="276">
        <v>474</v>
      </c>
      <c r="H7" s="135">
        <v>291</v>
      </c>
      <c r="I7" s="135">
        <f t="shared" ref="I7:I17" si="1">D7-G7</f>
        <v>5</v>
      </c>
      <c r="J7" s="277">
        <f t="shared" ref="J7:J17" si="2">K7*I7</f>
        <v>19168.348956158665</v>
      </c>
      <c r="K7" s="278">
        <f t="shared" ref="K7:K17" si="3">C7/D7</f>
        <v>3833.6697912317331</v>
      </c>
    </row>
    <row r="8" spans="1:11" ht="16.5" customHeight="1">
      <c r="A8" s="112" t="s">
        <v>37</v>
      </c>
      <c r="B8" s="274" t="s">
        <v>92</v>
      </c>
      <c r="C8" s="275">
        <v>1013976.01</v>
      </c>
      <c r="D8" s="274">
        <v>457</v>
      </c>
      <c r="E8" s="276">
        <v>348</v>
      </c>
      <c r="F8" s="277">
        <f t="shared" si="0"/>
        <v>772130.52840262582</v>
      </c>
      <c r="G8" s="276">
        <v>348</v>
      </c>
      <c r="H8" s="135">
        <v>90</v>
      </c>
      <c r="I8" s="135">
        <f t="shared" si="1"/>
        <v>109</v>
      </c>
      <c r="J8" s="277">
        <f t="shared" si="2"/>
        <v>241845.48159737419</v>
      </c>
      <c r="K8" s="278">
        <f t="shared" si="3"/>
        <v>2218.7658862144422</v>
      </c>
    </row>
    <row r="9" spans="1:11" ht="16.5" customHeight="1">
      <c r="A9" s="112" t="s">
        <v>29</v>
      </c>
      <c r="B9" s="274" t="s">
        <v>92</v>
      </c>
      <c r="C9" s="275">
        <v>1146222.31</v>
      </c>
      <c r="D9" s="274">
        <v>252</v>
      </c>
      <c r="E9" s="276">
        <v>231</v>
      </c>
      <c r="F9" s="277">
        <f t="shared" si="0"/>
        <v>1050703.7841666667</v>
      </c>
      <c r="G9" s="276">
        <v>231</v>
      </c>
      <c r="H9" s="135">
        <v>42</v>
      </c>
      <c r="I9" s="135">
        <f t="shared" si="1"/>
        <v>21</v>
      </c>
      <c r="J9" s="277">
        <f t="shared" si="2"/>
        <v>95518.525833333333</v>
      </c>
      <c r="K9" s="278">
        <f t="shared" si="3"/>
        <v>4548.5012301587303</v>
      </c>
    </row>
    <row r="10" spans="1:11" ht="16.5" customHeight="1">
      <c r="A10" s="112" t="s">
        <v>30</v>
      </c>
      <c r="B10" s="274" t="s">
        <v>92</v>
      </c>
      <c r="C10" s="275">
        <v>1576029.19</v>
      </c>
      <c r="D10" s="274">
        <v>277</v>
      </c>
      <c r="E10" s="276">
        <v>237</v>
      </c>
      <c r="F10" s="277">
        <f t="shared" si="0"/>
        <v>1348443.747400722</v>
      </c>
      <c r="G10" s="276">
        <v>237</v>
      </c>
      <c r="H10" s="135">
        <v>63</v>
      </c>
      <c r="I10" s="135">
        <f t="shared" si="1"/>
        <v>40</v>
      </c>
      <c r="J10" s="277">
        <f t="shared" si="2"/>
        <v>227585.44259927794</v>
      </c>
      <c r="K10" s="278">
        <f t="shared" si="3"/>
        <v>5689.6360649819489</v>
      </c>
    </row>
    <row r="11" spans="1:11" ht="16.5" customHeight="1">
      <c r="A11" s="112" t="s">
        <v>38</v>
      </c>
      <c r="B11" s="274" t="s">
        <v>92</v>
      </c>
      <c r="C11" s="275">
        <v>1140901.17</v>
      </c>
      <c r="D11" s="274">
        <v>196</v>
      </c>
      <c r="E11" s="279">
        <v>129</v>
      </c>
      <c r="F11" s="277">
        <f t="shared" si="0"/>
        <v>750899.23943877546</v>
      </c>
      <c r="G11" s="279">
        <v>129</v>
      </c>
      <c r="H11" s="135">
        <v>135</v>
      </c>
      <c r="I11" s="135">
        <f t="shared" si="1"/>
        <v>67</v>
      </c>
      <c r="J11" s="277">
        <f t="shared" si="2"/>
        <v>390001.93056122446</v>
      </c>
      <c r="K11" s="278">
        <f t="shared" si="3"/>
        <v>5820.9243367346935</v>
      </c>
    </row>
    <row r="12" spans="1:11" ht="16.5" customHeight="1">
      <c r="A12" s="112" t="s">
        <v>31</v>
      </c>
      <c r="B12" s="274" t="s">
        <v>92</v>
      </c>
      <c r="C12" s="275">
        <v>1108025.25</v>
      </c>
      <c r="D12" s="274">
        <v>283</v>
      </c>
      <c r="E12" s="276">
        <v>261</v>
      </c>
      <c r="F12" s="277">
        <f t="shared" si="0"/>
        <v>1021889.011484099</v>
      </c>
      <c r="G12" s="279">
        <v>261</v>
      </c>
      <c r="H12" s="135">
        <v>150</v>
      </c>
      <c r="I12" s="135">
        <f t="shared" si="1"/>
        <v>22</v>
      </c>
      <c r="J12" s="277">
        <f t="shared" si="2"/>
        <v>86136.238515901059</v>
      </c>
      <c r="K12" s="278">
        <f t="shared" si="3"/>
        <v>3915.2835689045937</v>
      </c>
    </row>
    <row r="13" spans="1:11" ht="16.5" customHeight="1">
      <c r="A13" s="112" t="s">
        <v>39</v>
      </c>
      <c r="B13" s="274" t="s">
        <v>92</v>
      </c>
      <c r="C13" s="275">
        <v>892830.64</v>
      </c>
      <c r="D13" s="274">
        <v>164</v>
      </c>
      <c r="E13" s="279">
        <v>174</v>
      </c>
      <c r="F13" s="277">
        <f t="shared" si="0"/>
        <v>892830.64</v>
      </c>
      <c r="G13" s="279">
        <v>164</v>
      </c>
      <c r="H13" s="135">
        <v>204</v>
      </c>
      <c r="I13" s="135">
        <f t="shared" si="1"/>
        <v>0</v>
      </c>
      <c r="J13" s="277">
        <f t="shared" si="2"/>
        <v>0</v>
      </c>
      <c r="K13" s="278">
        <f t="shared" si="3"/>
        <v>5444.0892682926833</v>
      </c>
    </row>
    <row r="14" spans="1:11" ht="16.5" customHeight="1">
      <c r="A14" s="112" t="s">
        <v>40</v>
      </c>
      <c r="B14" s="135" t="s">
        <v>92</v>
      </c>
      <c r="C14" s="280">
        <v>406463.04</v>
      </c>
      <c r="D14" s="135">
        <v>169</v>
      </c>
      <c r="E14" s="279">
        <v>144</v>
      </c>
      <c r="F14" s="277">
        <f t="shared" si="0"/>
        <v>346335.37136094674</v>
      </c>
      <c r="G14" s="279">
        <v>144</v>
      </c>
      <c r="H14" s="135">
        <v>300</v>
      </c>
      <c r="I14" s="135">
        <f t="shared" si="1"/>
        <v>25</v>
      </c>
      <c r="J14" s="277">
        <f t="shared" si="2"/>
        <v>60127.668639053249</v>
      </c>
      <c r="K14" s="278">
        <f t="shared" si="3"/>
        <v>2405.1067455621301</v>
      </c>
    </row>
    <row r="15" spans="1:11" ht="16.5" customHeight="1">
      <c r="A15" s="112" t="s">
        <v>41</v>
      </c>
      <c r="B15" s="276" t="s">
        <v>96</v>
      </c>
      <c r="C15" s="277">
        <v>2350987.77</v>
      </c>
      <c r="D15" s="276">
        <v>411</v>
      </c>
      <c r="E15" s="279">
        <v>363</v>
      </c>
      <c r="F15" s="277">
        <f t="shared" si="0"/>
        <v>2076419.8552554743</v>
      </c>
      <c r="G15" s="279">
        <v>363</v>
      </c>
      <c r="H15" s="135">
        <v>84</v>
      </c>
      <c r="I15" s="135">
        <f t="shared" si="1"/>
        <v>48</v>
      </c>
      <c r="J15" s="281">
        <f t="shared" si="2"/>
        <v>274567.91474452557</v>
      </c>
      <c r="K15" s="278">
        <f t="shared" si="3"/>
        <v>5720.1648905109487</v>
      </c>
    </row>
    <row r="16" spans="1:11" ht="16.5" customHeight="1">
      <c r="A16" s="112" t="s">
        <v>42</v>
      </c>
      <c r="B16" s="276" t="s">
        <v>96</v>
      </c>
      <c r="C16" s="277">
        <v>548365.69999999995</v>
      </c>
      <c r="D16" s="276">
        <v>151</v>
      </c>
      <c r="E16" s="279">
        <v>183</v>
      </c>
      <c r="F16" s="277">
        <f t="shared" si="0"/>
        <v>548365.69999999995</v>
      </c>
      <c r="G16" s="279">
        <v>151</v>
      </c>
      <c r="H16" s="135">
        <v>300</v>
      </c>
      <c r="I16" s="135">
        <f t="shared" si="1"/>
        <v>0</v>
      </c>
      <c r="J16" s="281">
        <f t="shared" si="2"/>
        <v>0</v>
      </c>
      <c r="K16" s="278">
        <f t="shared" si="3"/>
        <v>3631.5609271523176</v>
      </c>
    </row>
    <row r="17" spans="1:11" ht="16.5" customHeight="1">
      <c r="A17" s="112" t="s">
        <v>43</v>
      </c>
      <c r="B17" s="276" t="s">
        <v>96</v>
      </c>
      <c r="C17" s="277">
        <v>1026175.23</v>
      </c>
      <c r="D17" s="276">
        <v>238</v>
      </c>
      <c r="E17" s="279">
        <v>207</v>
      </c>
      <c r="F17" s="277">
        <f t="shared" si="0"/>
        <v>892513.75046218489</v>
      </c>
      <c r="G17" s="279">
        <v>207</v>
      </c>
      <c r="H17" s="135">
        <v>42</v>
      </c>
      <c r="I17" s="135">
        <f t="shared" si="1"/>
        <v>31</v>
      </c>
      <c r="J17" s="281">
        <f t="shared" si="2"/>
        <v>133661.47953781512</v>
      </c>
      <c r="K17" s="278">
        <f t="shared" si="3"/>
        <v>4311.6606302521004</v>
      </c>
    </row>
    <row r="19" spans="1:11" ht="14.25" customHeight="1">
      <c r="I19" s="41"/>
    </row>
    <row r="21" spans="1:11" ht="16.5" customHeight="1">
      <c r="B21" s="48"/>
    </row>
    <row r="22" spans="1:11" ht="14.25" customHeight="1">
      <c r="B22" s="282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2"/>
  <sheetViews>
    <sheetView showGridLines="0" topLeftCell="B67" zoomScale="80" zoomScaleNormal="80" workbookViewId="0">
      <selection activeCell="B80" sqref="B80:M101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28" customWidth="1"/>
    <col min="4" max="4" width="20" style="1" customWidth="1"/>
    <col min="5" max="5" width="3.28515625" customWidth="1"/>
    <col min="6" max="6" width="10.42578125" style="29" customWidth="1"/>
    <col min="7" max="7" width="22.42578125" customWidth="1"/>
    <col min="8" max="8" width="3.28515625" customWidth="1"/>
    <col min="9" max="9" width="12.28515625" style="29" customWidth="1"/>
    <col min="10" max="10" width="21.5703125" customWidth="1"/>
    <col min="11" max="11" width="3.7109375" style="30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28"/>
      <c r="G1" s="1"/>
    </row>
    <row r="2" spans="1:11" ht="15" customHeight="1">
      <c r="A2" s="3"/>
      <c r="B2" s="4" t="s">
        <v>1</v>
      </c>
      <c r="C2" s="1"/>
      <c r="D2" s="2"/>
      <c r="E2" s="2"/>
      <c r="F2" s="28"/>
      <c r="G2" s="1"/>
    </row>
    <row r="3" spans="1:11" ht="15" customHeight="1">
      <c r="A3" s="3"/>
      <c r="B3" s="4" t="s">
        <v>2</v>
      </c>
      <c r="C3" s="1"/>
      <c r="D3" s="2"/>
      <c r="E3" s="2"/>
      <c r="F3" s="28"/>
      <c r="G3" s="1"/>
    </row>
    <row r="4" spans="1:11" ht="15" customHeight="1">
      <c r="A4" s="5"/>
      <c r="B4" s="4" t="s">
        <v>3</v>
      </c>
      <c r="C4" s="1"/>
      <c r="D4" s="2"/>
      <c r="E4" s="2"/>
      <c r="F4" s="28"/>
      <c r="G4" s="1"/>
    </row>
    <row r="5" spans="1:11" ht="15" customHeight="1">
      <c r="B5" t="s">
        <v>4</v>
      </c>
      <c r="C5" s="1"/>
      <c r="D5" s="2"/>
      <c r="E5" s="2"/>
      <c r="F5" s="28"/>
      <c r="G5" s="1"/>
    </row>
    <row r="6" spans="1:11" ht="18.75" customHeight="1">
      <c r="B6"/>
      <c r="C6" s="1"/>
      <c r="D6" s="2"/>
      <c r="E6" s="2"/>
      <c r="F6" s="28"/>
      <c r="G6" s="1"/>
    </row>
    <row r="7" spans="1:11" ht="14.25" customHeight="1">
      <c r="B7" s="1" t="s">
        <v>44</v>
      </c>
    </row>
    <row r="8" spans="1:11" ht="14.25" customHeight="1">
      <c r="B8" s="31" t="s">
        <v>256</v>
      </c>
      <c r="C8" s="32"/>
    </row>
    <row r="10" spans="1:11" ht="21.75" customHeight="1">
      <c r="B10" s="350" t="s">
        <v>123</v>
      </c>
      <c r="C10" s="350"/>
      <c r="D10" s="350"/>
      <c r="E10" s="33"/>
      <c r="F10" s="351" t="s">
        <v>84</v>
      </c>
      <c r="G10" s="351"/>
    </row>
    <row r="11" spans="1:11" ht="18" customHeight="1">
      <c r="B11" s="34" t="s">
        <v>45</v>
      </c>
      <c r="C11" s="35" t="s">
        <v>46</v>
      </c>
      <c r="D11" s="35" t="s">
        <v>47</v>
      </c>
      <c r="E11" s="33"/>
      <c r="F11" s="35" t="s">
        <v>46</v>
      </c>
      <c r="G11" s="35" t="s">
        <v>47</v>
      </c>
    </row>
    <row r="12" spans="1:11" ht="18" customHeight="1">
      <c r="B12" s="36" t="s">
        <v>48</v>
      </c>
      <c r="C12" s="37">
        <v>4</v>
      </c>
      <c r="D12" s="38">
        <v>5644.31</v>
      </c>
      <c r="E12" s="33"/>
      <c r="F12" s="39">
        <v>0</v>
      </c>
      <c r="G12" s="40">
        <v>0</v>
      </c>
      <c r="H12" s="41"/>
      <c r="I12" s="42"/>
      <c r="J12" s="41"/>
      <c r="K12" s="43"/>
    </row>
    <row r="13" spans="1:11" ht="18" customHeight="1">
      <c r="B13" s="36" t="s">
        <v>49</v>
      </c>
      <c r="C13" s="37">
        <v>2</v>
      </c>
      <c r="D13" s="38">
        <v>4250.3900000000003</v>
      </c>
      <c r="E13" s="33"/>
      <c r="F13" s="39">
        <v>0</v>
      </c>
      <c r="G13" s="40">
        <v>0</v>
      </c>
      <c r="H13" s="41"/>
      <c r="I13" s="42"/>
      <c r="J13" s="41"/>
      <c r="K13" s="43"/>
    </row>
    <row r="14" spans="1:11" ht="18" customHeight="1">
      <c r="B14" s="36" t="s">
        <v>50</v>
      </c>
      <c r="C14" s="37">
        <v>14</v>
      </c>
      <c r="D14" s="38">
        <v>111560.93</v>
      </c>
      <c r="E14" s="33"/>
      <c r="F14" s="39">
        <v>9</v>
      </c>
      <c r="G14" s="40">
        <v>189031.66</v>
      </c>
      <c r="H14" s="41"/>
      <c r="I14" s="42"/>
      <c r="J14" s="41"/>
      <c r="K14" s="43"/>
    </row>
    <row r="15" spans="1:11" ht="18" customHeight="1">
      <c r="B15" s="36" t="s">
        <v>51</v>
      </c>
      <c r="C15" s="37">
        <v>11</v>
      </c>
      <c r="D15" s="38">
        <v>27592.720000000001</v>
      </c>
      <c r="E15" s="33"/>
      <c r="F15" s="39">
        <v>1</v>
      </c>
      <c r="G15" s="40">
        <v>1318.46</v>
      </c>
      <c r="H15" s="41"/>
      <c r="I15" s="42"/>
      <c r="J15" s="41"/>
      <c r="K15" s="43"/>
    </row>
    <row r="16" spans="1:11" ht="18" customHeight="1">
      <c r="B16" s="36" t="s">
        <v>52</v>
      </c>
      <c r="C16" s="37">
        <v>4</v>
      </c>
      <c r="D16" s="38">
        <v>6436.55</v>
      </c>
      <c r="E16" s="33"/>
      <c r="F16" s="39">
        <v>0</v>
      </c>
      <c r="G16" s="40">
        <v>0</v>
      </c>
      <c r="H16" s="41"/>
      <c r="I16" s="42"/>
      <c r="J16" s="41"/>
      <c r="K16" s="43"/>
    </row>
    <row r="17" spans="2:11" ht="18" customHeight="1">
      <c r="B17" s="36" t="s">
        <v>53</v>
      </c>
      <c r="C17" s="37">
        <v>1</v>
      </c>
      <c r="D17" s="38">
        <v>1328.41</v>
      </c>
      <c r="E17" s="33"/>
      <c r="F17" s="39">
        <v>0</v>
      </c>
      <c r="G17" s="40">
        <v>0</v>
      </c>
      <c r="H17" s="41"/>
      <c r="I17" s="42"/>
      <c r="J17" s="41"/>
      <c r="K17" s="43"/>
    </row>
    <row r="18" spans="2:11" ht="18" customHeight="1">
      <c r="B18" s="36" t="s">
        <v>54</v>
      </c>
      <c r="C18" s="37">
        <v>18</v>
      </c>
      <c r="D18" s="38">
        <v>42255.24</v>
      </c>
      <c r="E18" s="33"/>
      <c r="F18" s="39">
        <v>1</v>
      </c>
      <c r="G18" s="40">
        <v>1529.84</v>
      </c>
      <c r="H18" s="41"/>
      <c r="I18" s="42"/>
      <c r="J18" s="41"/>
      <c r="K18" s="43"/>
    </row>
    <row r="19" spans="2:11" ht="18" customHeight="1">
      <c r="B19" s="36" t="s">
        <v>55</v>
      </c>
      <c r="C19" s="37">
        <v>52</v>
      </c>
      <c r="D19" s="38">
        <v>263167.35999999999</v>
      </c>
      <c r="E19" s="33"/>
      <c r="F19" s="39">
        <v>2</v>
      </c>
      <c r="G19" s="40">
        <v>3131.95</v>
      </c>
      <c r="H19" s="41"/>
      <c r="I19" s="42"/>
      <c r="J19" s="41"/>
      <c r="K19" s="43"/>
    </row>
    <row r="20" spans="2:11" ht="18" customHeight="1">
      <c r="B20" s="36" t="s">
        <v>56</v>
      </c>
      <c r="C20" s="37">
        <v>5</v>
      </c>
      <c r="D20" s="38">
        <v>21804.13</v>
      </c>
      <c r="E20" s="33"/>
      <c r="F20" s="39">
        <v>0</v>
      </c>
      <c r="G20" s="40">
        <v>0</v>
      </c>
      <c r="H20" s="41"/>
      <c r="I20" s="42"/>
      <c r="J20" s="41"/>
      <c r="K20" s="43"/>
    </row>
    <row r="21" spans="2:11" ht="18" customHeight="1">
      <c r="B21" s="36" t="s">
        <v>57</v>
      </c>
      <c r="C21" s="37">
        <v>9</v>
      </c>
      <c r="D21" s="38">
        <v>54552.04</v>
      </c>
      <c r="E21" s="33"/>
      <c r="F21" s="39">
        <v>0</v>
      </c>
      <c r="G21" s="40">
        <v>0</v>
      </c>
      <c r="H21" s="41"/>
      <c r="I21" s="42"/>
      <c r="J21" s="41"/>
      <c r="K21" s="43"/>
    </row>
    <row r="22" spans="2:11" ht="18" customHeight="1">
      <c r="B22" s="36" t="s">
        <v>58</v>
      </c>
      <c r="C22" s="37">
        <v>0</v>
      </c>
      <c r="D22" s="38">
        <v>0</v>
      </c>
      <c r="E22" s="33"/>
      <c r="F22" s="39">
        <v>2</v>
      </c>
      <c r="G22" s="40">
        <v>6702.91</v>
      </c>
      <c r="H22" s="41"/>
      <c r="I22" s="42"/>
      <c r="J22" s="41"/>
      <c r="K22" s="43"/>
    </row>
    <row r="23" spans="2:11" ht="18" customHeight="1">
      <c r="B23" s="36" t="s">
        <v>59</v>
      </c>
      <c r="C23" s="37">
        <v>14</v>
      </c>
      <c r="D23" s="38">
        <v>20798.28</v>
      </c>
      <c r="E23" s="33"/>
      <c r="F23" s="39">
        <v>3</v>
      </c>
      <c r="G23" s="40">
        <v>4024.86</v>
      </c>
      <c r="H23" s="41"/>
      <c r="I23" s="42"/>
      <c r="J23" s="41"/>
      <c r="K23" s="43"/>
    </row>
    <row r="24" spans="2:11" ht="18" customHeight="1">
      <c r="B24" s="36" t="s">
        <v>60</v>
      </c>
      <c r="C24" s="37">
        <v>11</v>
      </c>
      <c r="D24" s="38">
        <v>116061.32</v>
      </c>
      <c r="E24" s="33"/>
      <c r="F24" s="39">
        <v>0</v>
      </c>
      <c r="G24" s="40">
        <v>0</v>
      </c>
      <c r="H24" s="41"/>
      <c r="I24" s="42"/>
      <c r="J24" s="41"/>
      <c r="K24" s="43"/>
    </row>
    <row r="25" spans="2:11" ht="18" customHeight="1">
      <c r="B25" s="36" t="s">
        <v>61</v>
      </c>
      <c r="C25" s="37">
        <v>27</v>
      </c>
      <c r="D25" s="38">
        <v>35887.07</v>
      </c>
      <c r="E25" s="33"/>
      <c r="F25" s="39">
        <v>0</v>
      </c>
      <c r="G25" s="40">
        <v>0</v>
      </c>
      <c r="H25" s="41"/>
      <c r="I25" s="42"/>
      <c r="J25" s="41"/>
      <c r="K25" s="43"/>
    </row>
    <row r="26" spans="2:11" ht="18" customHeight="1">
      <c r="B26" s="36" t="s">
        <v>62</v>
      </c>
      <c r="C26" s="37">
        <v>2</v>
      </c>
      <c r="D26" s="38">
        <v>3939.71</v>
      </c>
      <c r="E26" s="33"/>
      <c r="F26" s="39">
        <v>0</v>
      </c>
      <c r="G26" s="40">
        <v>0</v>
      </c>
      <c r="H26" s="41"/>
      <c r="I26" s="42"/>
      <c r="J26" s="41"/>
      <c r="K26" s="43"/>
    </row>
    <row r="27" spans="2:11" ht="18" customHeight="1">
      <c r="B27" s="44" t="s">
        <v>63</v>
      </c>
      <c r="C27" s="37">
        <v>1</v>
      </c>
      <c r="D27" s="38">
        <v>1318.46</v>
      </c>
      <c r="E27" s="33"/>
      <c r="F27" s="39">
        <v>0</v>
      </c>
      <c r="G27" s="40">
        <v>0</v>
      </c>
      <c r="H27" s="41"/>
      <c r="I27" s="42"/>
      <c r="J27" s="41"/>
      <c r="K27" s="43"/>
    </row>
    <row r="28" spans="2:11" ht="18" customHeight="1">
      <c r="B28" s="44" t="s">
        <v>233</v>
      </c>
      <c r="C28" s="37">
        <v>5</v>
      </c>
      <c r="D28" s="38">
        <v>5769.02</v>
      </c>
      <c r="E28" s="33"/>
      <c r="F28" s="39">
        <v>4</v>
      </c>
      <c r="G28" s="40">
        <v>10575.68</v>
      </c>
      <c r="H28" s="41"/>
      <c r="I28" s="42"/>
      <c r="J28" s="41"/>
      <c r="K28" s="43"/>
    </row>
    <row r="29" spans="2:11" ht="18" customHeight="1">
      <c r="B29" s="44" t="s">
        <v>234</v>
      </c>
      <c r="C29" s="37">
        <v>7</v>
      </c>
      <c r="D29" s="38">
        <v>64052.08</v>
      </c>
      <c r="E29" s="33"/>
      <c r="F29" s="39">
        <v>0</v>
      </c>
      <c r="G29" s="40">
        <v>0</v>
      </c>
      <c r="H29" s="41"/>
      <c r="I29" s="42"/>
      <c r="J29" s="41"/>
      <c r="K29" s="43"/>
    </row>
    <row r="30" spans="2:11" ht="18" customHeight="1">
      <c r="B30" s="44" t="s">
        <v>235</v>
      </c>
      <c r="C30" s="37">
        <v>1</v>
      </c>
      <c r="D30" s="38">
        <v>2735.74</v>
      </c>
      <c r="E30" s="33"/>
      <c r="F30" s="39">
        <v>0</v>
      </c>
      <c r="G30" s="40">
        <v>0</v>
      </c>
      <c r="H30" s="41"/>
      <c r="I30" s="42"/>
      <c r="J30" s="41"/>
      <c r="K30" s="43"/>
    </row>
    <row r="31" spans="2:11" ht="18" customHeight="1">
      <c r="B31" s="45" t="s">
        <v>64</v>
      </c>
      <c r="C31" s="292">
        <f>SUM(C12:C30)</f>
        <v>188</v>
      </c>
      <c r="D31" s="293">
        <f>SUM(D12:D30)</f>
        <v>789153.75999999978</v>
      </c>
      <c r="E31" s="294"/>
      <c r="F31" s="295">
        <f>SUM(F12:F30)</f>
        <v>22</v>
      </c>
      <c r="G31" s="296">
        <f>SUM(G12:G30)</f>
        <v>216315.36</v>
      </c>
      <c r="H31" s="41"/>
      <c r="I31" s="42"/>
      <c r="J31" s="41"/>
      <c r="K31" s="43"/>
    </row>
    <row r="32" spans="2:11" ht="18" customHeight="1" thickBot="1">
      <c r="B32" s="46"/>
      <c r="C32" s="47"/>
      <c r="D32" s="46"/>
      <c r="E32" s="33"/>
      <c r="F32" s="48"/>
      <c r="G32" s="33"/>
    </row>
    <row r="33" spans="2:9" ht="21.75" customHeight="1" thickBot="1">
      <c r="B33" s="350" t="s">
        <v>123</v>
      </c>
      <c r="C33" s="350"/>
      <c r="D33" s="350"/>
      <c r="E33" s="33"/>
      <c r="F33" s="351" t="s">
        <v>84</v>
      </c>
      <c r="G33" s="351"/>
    </row>
    <row r="34" spans="2:9" ht="18" customHeight="1">
      <c r="B34" s="49" t="s">
        <v>65</v>
      </c>
      <c r="C34" s="35" t="s">
        <v>46</v>
      </c>
      <c r="D34" s="35" t="s">
        <v>47</v>
      </c>
      <c r="E34" s="33"/>
      <c r="F34" s="35" t="s">
        <v>46</v>
      </c>
      <c r="G34" s="35" t="s">
        <v>47</v>
      </c>
    </row>
    <row r="35" spans="2:9" ht="18" customHeight="1">
      <c r="B35" s="36" t="s">
        <v>66</v>
      </c>
      <c r="C35" s="208">
        <v>0</v>
      </c>
      <c r="D35" s="297">
        <v>0</v>
      </c>
      <c r="E35" s="298"/>
      <c r="F35" s="328">
        <v>0</v>
      </c>
      <c r="G35" s="332">
        <v>0</v>
      </c>
      <c r="I35" s="29">
        <f>C35+F35</f>
        <v>0</v>
      </c>
    </row>
    <row r="36" spans="2:9" ht="18" customHeight="1">
      <c r="B36" s="36" t="s">
        <v>49</v>
      </c>
      <c r="C36" s="208">
        <v>0</v>
      </c>
      <c r="D36" s="297">
        <v>0</v>
      </c>
      <c r="E36" s="298"/>
      <c r="F36" s="328">
        <v>0</v>
      </c>
      <c r="G36" s="332">
        <v>0</v>
      </c>
      <c r="I36" s="29">
        <f t="shared" ref="I36:I53" si="0">C36+F36</f>
        <v>0</v>
      </c>
    </row>
    <row r="37" spans="2:9" ht="18" customHeight="1">
      <c r="B37" s="36" t="s">
        <v>50</v>
      </c>
      <c r="C37" s="208">
        <v>0</v>
      </c>
      <c r="D37" s="297">
        <v>0</v>
      </c>
      <c r="E37" s="298"/>
      <c r="F37" s="328">
        <v>0</v>
      </c>
      <c r="G37" s="332">
        <v>0</v>
      </c>
      <c r="I37" s="29">
        <f t="shared" si="0"/>
        <v>0</v>
      </c>
    </row>
    <row r="38" spans="2:9" ht="18" customHeight="1">
      <c r="B38" s="36" t="s">
        <v>51</v>
      </c>
      <c r="C38" s="208">
        <v>0</v>
      </c>
      <c r="D38" s="297">
        <v>0</v>
      </c>
      <c r="E38" s="298"/>
      <c r="F38" s="328">
        <v>0</v>
      </c>
      <c r="G38" s="332">
        <v>0</v>
      </c>
      <c r="I38" s="29">
        <f t="shared" si="0"/>
        <v>0</v>
      </c>
    </row>
    <row r="39" spans="2:9" ht="18" customHeight="1">
      <c r="B39" s="36" t="s">
        <v>52</v>
      </c>
      <c r="C39" s="208">
        <v>3</v>
      </c>
      <c r="D39" s="297">
        <v>37047.86</v>
      </c>
      <c r="E39" s="298"/>
      <c r="F39" s="328">
        <v>2</v>
      </c>
      <c r="G39" s="332">
        <v>19089.05</v>
      </c>
      <c r="I39" s="29">
        <f t="shared" si="0"/>
        <v>5</v>
      </c>
    </row>
    <row r="40" spans="2:9" ht="18" customHeight="1">
      <c r="B40" s="36" t="s">
        <v>53</v>
      </c>
      <c r="C40" s="208">
        <v>2</v>
      </c>
      <c r="D40" s="297">
        <v>31517.72</v>
      </c>
      <c r="E40" s="298"/>
      <c r="F40" s="328">
        <v>2</v>
      </c>
      <c r="G40" s="332">
        <v>29666.400000000001</v>
      </c>
      <c r="I40" s="29">
        <f t="shared" si="0"/>
        <v>4</v>
      </c>
    </row>
    <row r="41" spans="2:9" ht="18" customHeight="1">
      <c r="B41" s="36" t="s">
        <v>54</v>
      </c>
      <c r="C41" s="208">
        <v>0</v>
      </c>
      <c r="D41" s="297">
        <v>0</v>
      </c>
      <c r="E41" s="298"/>
      <c r="F41" s="328">
        <v>0</v>
      </c>
      <c r="G41" s="332">
        <v>0</v>
      </c>
      <c r="I41" s="29">
        <f t="shared" si="0"/>
        <v>0</v>
      </c>
    </row>
    <row r="42" spans="2:9" ht="18" customHeight="1">
      <c r="B42" s="36" t="s">
        <v>55</v>
      </c>
      <c r="C42" s="208">
        <v>0</v>
      </c>
      <c r="D42" s="297">
        <v>0</v>
      </c>
      <c r="E42" s="298"/>
      <c r="F42" s="328">
        <v>0</v>
      </c>
      <c r="G42" s="332">
        <v>0</v>
      </c>
      <c r="I42" s="29">
        <f t="shared" si="0"/>
        <v>0</v>
      </c>
    </row>
    <row r="43" spans="2:9" ht="18" customHeight="1">
      <c r="B43" s="36" t="s">
        <v>56</v>
      </c>
      <c r="C43" s="208">
        <v>0</v>
      </c>
      <c r="D43" s="297">
        <v>0</v>
      </c>
      <c r="E43" s="298"/>
      <c r="F43" s="328">
        <v>0</v>
      </c>
      <c r="G43" s="332">
        <v>0</v>
      </c>
      <c r="I43" s="29">
        <f t="shared" si="0"/>
        <v>0</v>
      </c>
    </row>
    <row r="44" spans="2:9" ht="18" customHeight="1">
      <c r="B44" s="36" t="s">
        <v>57</v>
      </c>
      <c r="C44" s="208">
        <v>0</v>
      </c>
      <c r="D44" s="297">
        <v>0</v>
      </c>
      <c r="E44" s="298"/>
      <c r="F44" s="328">
        <v>0</v>
      </c>
      <c r="G44" s="332">
        <v>0</v>
      </c>
      <c r="I44" s="29">
        <f t="shared" si="0"/>
        <v>0</v>
      </c>
    </row>
    <row r="45" spans="2:9" ht="18" customHeight="1">
      <c r="B45" s="36" t="s">
        <v>58</v>
      </c>
      <c r="C45" s="208">
        <v>0</v>
      </c>
      <c r="D45" s="297">
        <v>0</v>
      </c>
      <c r="E45" s="298"/>
      <c r="F45" s="328">
        <v>1</v>
      </c>
      <c r="G45" s="332">
        <v>9667.2800000000007</v>
      </c>
      <c r="I45" s="29">
        <f t="shared" si="0"/>
        <v>1</v>
      </c>
    </row>
    <row r="46" spans="2:9" ht="18" customHeight="1">
      <c r="B46" s="36" t="s">
        <v>67</v>
      </c>
      <c r="C46" s="208">
        <v>0</v>
      </c>
      <c r="D46" s="297">
        <v>0</v>
      </c>
      <c r="E46" s="298"/>
      <c r="F46" s="328">
        <v>0</v>
      </c>
      <c r="G46" s="332">
        <v>0</v>
      </c>
      <c r="I46" s="29">
        <f t="shared" si="0"/>
        <v>0</v>
      </c>
    </row>
    <row r="47" spans="2:9" ht="18" customHeight="1">
      <c r="B47" s="36" t="s">
        <v>60</v>
      </c>
      <c r="C47" s="208">
        <v>0</v>
      </c>
      <c r="D47" s="297">
        <v>0</v>
      </c>
      <c r="E47" s="298"/>
      <c r="F47" s="328">
        <v>0</v>
      </c>
      <c r="G47" s="332">
        <v>0</v>
      </c>
      <c r="I47" s="29">
        <f t="shared" si="0"/>
        <v>0</v>
      </c>
    </row>
    <row r="48" spans="2:9" ht="18" customHeight="1">
      <c r="B48" s="36" t="s">
        <v>61</v>
      </c>
      <c r="C48" s="208">
        <v>0</v>
      </c>
      <c r="D48" s="297">
        <v>0</v>
      </c>
      <c r="E48" s="298"/>
      <c r="F48" s="328">
        <v>0</v>
      </c>
      <c r="G48" s="332">
        <v>0</v>
      </c>
      <c r="I48" s="29">
        <f t="shared" si="0"/>
        <v>0</v>
      </c>
    </row>
    <row r="49" spans="2:9" ht="18" customHeight="1">
      <c r="B49" s="36" t="s">
        <v>62</v>
      </c>
      <c r="C49" s="208">
        <v>0</v>
      </c>
      <c r="D49" s="297">
        <v>0</v>
      </c>
      <c r="E49" s="298"/>
      <c r="F49" s="328">
        <v>0</v>
      </c>
      <c r="G49" s="332">
        <v>0</v>
      </c>
      <c r="I49" s="29">
        <f t="shared" si="0"/>
        <v>0</v>
      </c>
    </row>
    <row r="50" spans="2:9" ht="18" customHeight="1">
      <c r="B50" s="44" t="s">
        <v>63</v>
      </c>
      <c r="C50" s="208">
        <v>0</v>
      </c>
      <c r="D50" s="297">
        <v>0</v>
      </c>
      <c r="E50" s="298"/>
      <c r="F50" s="328">
        <v>0</v>
      </c>
      <c r="G50" s="332">
        <v>0</v>
      </c>
      <c r="I50" s="29">
        <f t="shared" si="0"/>
        <v>0</v>
      </c>
    </row>
    <row r="51" spans="2:9" ht="18" customHeight="1">
      <c r="B51" s="44" t="s">
        <v>233</v>
      </c>
      <c r="C51" s="208">
        <v>0</v>
      </c>
      <c r="D51" s="297">
        <v>0</v>
      </c>
      <c r="E51" s="298"/>
      <c r="F51" s="328">
        <v>2</v>
      </c>
      <c r="G51" s="332">
        <v>5806.65</v>
      </c>
      <c r="I51" s="29">
        <f t="shared" si="0"/>
        <v>2</v>
      </c>
    </row>
    <row r="52" spans="2:9" ht="18" customHeight="1">
      <c r="B52" s="44" t="s">
        <v>234</v>
      </c>
      <c r="C52" s="208">
        <v>0</v>
      </c>
      <c r="D52" s="297">
        <v>0</v>
      </c>
      <c r="E52" s="298"/>
      <c r="F52" s="328">
        <v>0</v>
      </c>
      <c r="G52" s="332">
        <v>0</v>
      </c>
      <c r="I52" s="29">
        <f t="shared" si="0"/>
        <v>0</v>
      </c>
    </row>
    <row r="53" spans="2:9" ht="18" customHeight="1">
      <c r="B53" s="44" t="s">
        <v>235</v>
      </c>
      <c r="C53" s="208">
        <v>0</v>
      </c>
      <c r="D53" s="297">
        <v>0</v>
      </c>
      <c r="E53" s="298"/>
      <c r="F53" s="328">
        <v>0</v>
      </c>
      <c r="G53" s="332">
        <v>0</v>
      </c>
      <c r="I53" s="29">
        <f t="shared" si="0"/>
        <v>0</v>
      </c>
    </row>
    <row r="54" spans="2:9" ht="18" customHeight="1">
      <c r="B54" s="50" t="s">
        <v>64</v>
      </c>
      <c r="C54" s="299">
        <f>SUM(C35:C53)</f>
        <v>5</v>
      </c>
      <c r="D54" s="300">
        <f>SUM(D35:D53)</f>
        <v>68565.58</v>
      </c>
      <c r="E54" s="301"/>
      <c r="F54" s="302">
        <f>SUM(F35:F53)</f>
        <v>7</v>
      </c>
      <c r="G54" s="303">
        <f>SUM(G35:G53)</f>
        <v>64229.38</v>
      </c>
    </row>
    <row r="55" spans="2:9" ht="18" customHeight="1" thickBot="1">
      <c r="B55" s="46"/>
      <c r="C55" s="47"/>
      <c r="D55" s="46"/>
      <c r="E55" s="33"/>
      <c r="F55" s="48"/>
      <c r="G55" s="33"/>
    </row>
    <row r="56" spans="2:9" ht="21.75" customHeight="1" thickBot="1">
      <c r="B56" s="350" t="s">
        <v>123</v>
      </c>
      <c r="C56" s="350"/>
      <c r="D56" s="350"/>
      <c r="E56" s="33"/>
      <c r="F56" s="351" t="s">
        <v>84</v>
      </c>
      <c r="G56" s="351"/>
    </row>
    <row r="57" spans="2:9" ht="18" customHeight="1">
      <c r="B57" s="51" t="s">
        <v>68</v>
      </c>
      <c r="C57" s="52" t="s">
        <v>46</v>
      </c>
      <c r="D57" s="52" t="s">
        <v>47</v>
      </c>
      <c r="E57" s="33"/>
      <c r="F57" s="35" t="s">
        <v>46</v>
      </c>
      <c r="G57" s="35" t="s">
        <v>47</v>
      </c>
    </row>
    <row r="58" spans="2:9" ht="18" customHeight="1">
      <c r="B58" s="36" t="s">
        <v>66</v>
      </c>
      <c r="C58" s="37">
        <v>3</v>
      </c>
      <c r="D58" s="38">
        <v>19281.54</v>
      </c>
      <c r="E58" s="33"/>
      <c r="F58" s="331">
        <v>0</v>
      </c>
      <c r="G58" s="332">
        <v>0</v>
      </c>
      <c r="I58" s="29">
        <f>C58+F58</f>
        <v>3</v>
      </c>
    </row>
    <row r="59" spans="2:9" ht="18" customHeight="1">
      <c r="B59" s="36" t="s">
        <v>49</v>
      </c>
      <c r="C59" s="37">
        <v>3</v>
      </c>
      <c r="D59" s="38">
        <v>29876.53</v>
      </c>
      <c r="E59" s="33"/>
      <c r="F59" s="331">
        <v>0</v>
      </c>
      <c r="G59" s="332">
        <v>0</v>
      </c>
      <c r="I59" s="29">
        <f t="shared" ref="I59:I76" si="1">C59+F59</f>
        <v>3</v>
      </c>
    </row>
    <row r="60" spans="2:9" ht="18" customHeight="1">
      <c r="B60" s="36" t="s">
        <v>50</v>
      </c>
      <c r="C60" s="37">
        <v>5</v>
      </c>
      <c r="D60" s="38">
        <v>36027.599999999999</v>
      </c>
      <c r="E60" s="33"/>
      <c r="F60" s="331">
        <v>0</v>
      </c>
      <c r="G60" s="332">
        <v>0</v>
      </c>
      <c r="I60" s="29">
        <f t="shared" si="1"/>
        <v>5</v>
      </c>
    </row>
    <row r="61" spans="2:9" ht="18" customHeight="1">
      <c r="B61" s="36" t="s">
        <v>51</v>
      </c>
      <c r="C61" s="37">
        <v>0</v>
      </c>
      <c r="D61" s="38">
        <v>0</v>
      </c>
      <c r="E61" s="33"/>
      <c r="F61" s="331">
        <v>0</v>
      </c>
      <c r="G61" s="332">
        <v>0</v>
      </c>
      <c r="I61" s="29">
        <f t="shared" si="1"/>
        <v>0</v>
      </c>
    </row>
    <row r="62" spans="2:9" ht="18" customHeight="1">
      <c r="B62" s="36" t="s">
        <v>52</v>
      </c>
      <c r="C62" s="37">
        <v>0</v>
      </c>
      <c r="D62" s="38">
        <v>0</v>
      </c>
      <c r="E62" s="33"/>
      <c r="F62" s="331">
        <v>0</v>
      </c>
      <c r="G62" s="332">
        <v>0</v>
      </c>
      <c r="I62" s="29">
        <f t="shared" si="1"/>
        <v>0</v>
      </c>
    </row>
    <row r="63" spans="2:9" ht="18" customHeight="1">
      <c r="B63" s="36" t="s">
        <v>53</v>
      </c>
      <c r="C63" s="37">
        <v>6</v>
      </c>
      <c r="D63" s="38">
        <v>70116.960000000006</v>
      </c>
      <c r="E63" s="33"/>
      <c r="F63" s="331">
        <v>0</v>
      </c>
      <c r="G63" s="332">
        <v>0</v>
      </c>
      <c r="I63" s="29">
        <f t="shared" si="1"/>
        <v>6</v>
      </c>
    </row>
    <row r="64" spans="2:9" ht="18" customHeight="1">
      <c r="B64" s="36" t="s">
        <v>54</v>
      </c>
      <c r="C64" s="37">
        <v>1</v>
      </c>
      <c r="D64" s="38">
        <v>4271.3999999999996</v>
      </c>
      <c r="E64" s="33"/>
      <c r="F64" s="331">
        <v>0</v>
      </c>
      <c r="G64" s="332">
        <v>0</v>
      </c>
      <c r="I64" s="29">
        <f t="shared" si="1"/>
        <v>1</v>
      </c>
    </row>
    <row r="65" spans="2:13" s="53" customFormat="1" ht="18" customHeight="1">
      <c r="B65" s="36" t="s">
        <v>55</v>
      </c>
      <c r="C65" s="37">
        <v>1</v>
      </c>
      <c r="D65" s="38">
        <v>5597.19</v>
      </c>
      <c r="E65" s="54"/>
      <c r="F65" s="331">
        <v>0</v>
      </c>
      <c r="G65" s="332">
        <v>0</v>
      </c>
      <c r="I65" s="29">
        <f t="shared" si="1"/>
        <v>1</v>
      </c>
      <c r="K65" s="1"/>
    </row>
    <row r="66" spans="2:13" s="53" customFormat="1" ht="18" customHeight="1">
      <c r="B66" s="36" t="s">
        <v>56</v>
      </c>
      <c r="C66" s="37">
        <v>0</v>
      </c>
      <c r="D66" s="38">
        <v>0</v>
      </c>
      <c r="E66" s="54"/>
      <c r="F66" s="331">
        <v>0</v>
      </c>
      <c r="G66" s="332">
        <v>0</v>
      </c>
      <c r="I66" s="29">
        <f t="shared" si="1"/>
        <v>0</v>
      </c>
      <c r="K66" s="1"/>
    </row>
    <row r="67" spans="2:13" ht="18" customHeight="1">
      <c r="B67" s="36" t="s">
        <v>57</v>
      </c>
      <c r="C67" s="37">
        <v>11</v>
      </c>
      <c r="D67" s="38">
        <v>81418.960000000006</v>
      </c>
      <c r="E67" s="33"/>
      <c r="F67" s="331">
        <v>0</v>
      </c>
      <c r="G67" s="332">
        <v>0</v>
      </c>
      <c r="I67" s="29">
        <f t="shared" si="1"/>
        <v>11</v>
      </c>
    </row>
    <row r="68" spans="2:13" ht="18" customHeight="1">
      <c r="B68" s="36" t="s">
        <v>58</v>
      </c>
      <c r="C68" s="37">
        <v>0</v>
      </c>
      <c r="D68" s="38">
        <v>0</v>
      </c>
      <c r="E68" s="33"/>
      <c r="F68" s="331">
        <v>0</v>
      </c>
      <c r="G68" s="332">
        <v>0</v>
      </c>
      <c r="I68" s="29">
        <f t="shared" si="1"/>
        <v>0</v>
      </c>
    </row>
    <row r="69" spans="2:13" ht="18" customHeight="1">
      <c r="B69" s="36" t="s">
        <v>67</v>
      </c>
      <c r="C69" s="37">
        <v>2</v>
      </c>
      <c r="D69" s="38">
        <v>38221.03</v>
      </c>
      <c r="E69" s="33"/>
      <c r="F69" s="331">
        <v>0</v>
      </c>
      <c r="G69" s="332">
        <v>0</v>
      </c>
      <c r="I69" s="29">
        <f t="shared" si="1"/>
        <v>2</v>
      </c>
    </row>
    <row r="70" spans="2:13" ht="18" customHeight="1">
      <c r="B70" s="36" t="s">
        <v>60</v>
      </c>
      <c r="C70" s="37">
        <v>6</v>
      </c>
      <c r="D70" s="38">
        <v>95916.12</v>
      </c>
      <c r="E70" s="33"/>
      <c r="F70" s="331">
        <v>0</v>
      </c>
      <c r="G70" s="332">
        <v>0</v>
      </c>
      <c r="I70" s="29">
        <f t="shared" si="1"/>
        <v>6</v>
      </c>
    </row>
    <row r="71" spans="2:13" ht="18" customHeight="1">
      <c r="B71" s="36" t="s">
        <v>61</v>
      </c>
      <c r="C71" s="37">
        <v>6</v>
      </c>
      <c r="D71" s="38">
        <v>66095.73</v>
      </c>
      <c r="E71" s="33"/>
      <c r="F71" s="331">
        <v>1</v>
      </c>
      <c r="G71" s="332">
        <v>6096.46</v>
      </c>
      <c r="I71" s="29">
        <f t="shared" si="1"/>
        <v>7</v>
      </c>
    </row>
    <row r="72" spans="2:13" ht="18" customHeight="1">
      <c r="B72" s="36" t="s">
        <v>62</v>
      </c>
      <c r="C72" s="37">
        <v>0</v>
      </c>
      <c r="D72" s="38">
        <v>0</v>
      </c>
      <c r="E72" s="33"/>
      <c r="F72" s="331">
        <v>0</v>
      </c>
      <c r="G72" s="332">
        <v>0</v>
      </c>
      <c r="I72" s="29">
        <f t="shared" si="1"/>
        <v>0</v>
      </c>
    </row>
    <row r="73" spans="2:13" ht="18" customHeight="1">
      <c r="B73" s="44" t="s">
        <v>63</v>
      </c>
      <c r="C73" s="37">
        <v>5</v>
      </c>
      <c r="D73" s="38">
        <v>56262.21</v>
      </c>
      <c r="E73" s="33"/>
      <c r="F73" s="331">
        <v>2</v>
      </c>
      <c r="G73" s="332">
        <v>7116.06</v>
      </c>
      <c r="I73" s="29">
        <f t="shared" si="1"/>
        <v>7</v>
      </c>
    </row>
    <row r="74" spans="2:13" ht="18" customHeight="1">
      <c r="B74" s="44" t="s">
        <v>233</v>
      </c>
      <c r="C74" s="37">
        <v>0</v>
      </c>
      <c r="D74" s="38">
        <v>0</v>
      </c>
      <c r="E74" s="33"/>
      <c r="F74" s="331">
        <v>0</v>
      </c>
      <c r="G74" s="332">
        <v>0</v>
      </c>
      <c r="I74" s="29">
        <f t="shared" si="1"/>
        <v>0</v>
      </c>
    </row>
    <row r="75" spans="2:13" ht="18" customHeight="1">
      <c r="B75" s="44" t="s">
        <v>234</v>
      </c>
      <c r="C75" s="37">
        <v>5</v>
      </c>
      <c r="D75" s="38">
        <v>77289.399999999994</v>
      </c>
      <c r="E75" s="33"/>
      <c r="F75" s="331">
        <v>0</v>
      </c>
      <c r="G75" s="332">
        <v>0</v>
      </c>
      <c r="I75" s="29">
        <f t="shared" si="1"/>
        <v>5</v>
      </c>
    </row>
    <row r="76" spans="2:13" ht="18" customHeight="1">
      <c r="B76" s="44" t="s">
        <v>235</v>
      </c>
      <c r="C76" s="37">
        <v>2</v>
      </c>
      <c r="D76" s="38">
        <v>11648.81</v>
      </c>
      <c r="E76" s="33"/>
      <c r="F76" s="331">
        <v>0</v>
      </c>
      <c r="G76" s="332">
        <v>0</v>
      </c>
      <c r="I76" s="29">
        <f t="shared" si="1"/>
        <v>2</v>
      </c>
    </row>
    <row r="77" spans="2:13" ht="18" customHeight="1">
      <c r="B77" s="45" t="s">
        <v>64</v>
      </c>
      <c r="C77" s="292">
        <f>SUM(C58:C76)</f>
        <v>56</v>
      </c>
      <c r="D77" s="304">
        <f>SUM(D58:D76)</f>
        <v>592023.48</v>
      </c>
      <c r="E77" s="294"/>
      <c r="F77" s="295">
        <f>SUM(F58:F76)</f>
        <v>3</v>
      </c>
      <c r="G77" s="296">
        <f>SUM(G58:G76)</f>
        <v>13212.52</v>
      </c>
    </row>
    <row r="78" spans="2:13" ht="14.25" customHeight="1">
      <c r="B78" s="46"/>
      <c r="C78" s="47"/>
      <c r="D78" s="46"/>
      <c r="E78" s="33"/>
      <c r="F78" s="48"/>
      <c r="G78" s="55"/>
    </row>
    <row r="79" spans="2:13" ht="14.25" customHeight="1">
      <c r="B79" s="46"/>
      <c r="C79" s="47"/>
      <c r="D79" s="46"/>
      <c r="E79" s="33"/>
      <c r="F79" s="48"/>
      <c r="G79" s="33"/>
    </row>
    <row r="80" spans="2:13" ht="14.25" customHeight="1">
      <c r="B80" s="350" t="s">
        <v>123</v>
      </c>
      <c r="C80" s="350"/>
      <c r="D80" s="350"/>
      <c r="E80" s="33"/>
      <c r="F80" s="351" t="s">
        <v>84</v>
      </c>
      <c r="G80" s="351"/>
      <c r="I80" s="352" t="s">
        <v>248</v>
      </c>
      <c r="J80" s="352"/>
      <c r="K80" s="56"/>
      <c r="L80" s="353" t="s">
        <v>69</v>
      </c>
      <c r="M80" s="353"/>
    </row>
    <row r="81" spans="2:13" ht="18" customHeight="1">
      <c r="B81" s="57" t="s">
        <v>70</v>
      </c>
      <c r="C81" s="35" t="s">
        <v>46</v>
      </c>
      <c r="D81" s="35" t="s">
        <v>47</v>
      </c>
      <c r="E81" s="58"/>
      <c r="F81" s="35" t="s">
        <v>46</v>
      </c>
      <c r="G81" s="35" t="s">
        <v>47</v>
      </c>
      <c r="H81" s="58"/>
      <c r="I81" s="52" t="s">
        <v>46</v>
      </c>
      <c r="J81" s="52" t="s">
        <v>47</v>
      </c>
      <c r="K81" s="59"/>
      <c r="L81" s="52" t="s">
        <v>46</v>
      </c>
      <c r="M81" s="60" t="s">
        <v>71</v>
      </c>
    </row>
    <row r="82" spans="2:13" ht="18" customHeight="1">
      <c r="B82" s="61" t="s">
        <v>66</v>
      </c>
      <c r="C82" s="207">
        <v>0</v>
      </c>
      <c r="D82" s="325">
        <v>0</v>
      </c>
      <c r="E82" s="326"/>
      <c r="F82" s="208">
        <v>0</v>
      </c>
      <c r="G82" s="325">
        <v>0</v>
      </c>
      <c r="H82" s="58"/>
      <c r="I82" s="62">
        <f>F82+C82</f>
        <v>0</v>
      </c>
      <c r="J82" s="63">
        <f>D82+G82</f>
        <v>0</v>
      </c>
      <c r="K82" s="64"/>
      <c r="L82" s="65">
        <v>0</v>
      </c>
      <c r="M82" s="66">
        <v>0</v>
      </c>
    </row>
    <row r="83" spans="2:13" ht="18" customHeight="1">
      <c r="B83" s="61" t="s">
        <v>49</v>
      </c>
      <c r="C83" s="207">
        <v>0</v>
      </c>
      <c r="D83" s="325">
        <v>0</v>
      </c>
      <c r="E83" s="326"/>
      <c r="F83" s="208">
        <v>0</v>
      </c>
      <c r="G83" s="325">
        <v>0</v>
      </c>
      <c r="H83" s="58"/>
      <c r="I83" s="62">
        <f t="shared" ref="I83:I101" si="2">F83+C83</f>
        <v>0</v>
      </c>
      <c r="J83" s="63">
        <f t="shared" ref="J83:J101" si="3">D83+G83</f>
        <v>0</v>
      </c>
      <c r="K83" s="64"/>
      <c r="L83" s="65">
        <v>0</v>
      </c>
      <c r="M83" s="66">
        <v>0</v>
      </c>
    </row>
    <row r="84" spans="2:13" ht="18" customHeight="1">
      <c r="B84" s="61" t="s">
        <v>50</v>
      </c>
      <c r="C84" s="207">
        <v>5</v>
      </c>
      <c r="D84" s="325">
        <v>80476.28</v>
      </c>
      <c r="E84" s="326"/>
      <c r="F84" s="208">
        <v>9</v>
      </c>
      <c r="G84" s="325">
        <v>189031.66</v>
      </c>
      <c r="H84" s="58"/>
      <c r="I84" s="62">
        <f t="shared" si="2"/>
        <v>14</v>
      </c>
      <c r="J84" s="63">
        <f t="shared" si="3"/>
        <v>269507.94</v>
      </c>
      <c r="K84" s="64"/>
      <c r="L84" s="65">
        <v>20</v>
      </c>
      <c r="M84" s="66">
        <f>I84/L84</f>
        <v>0.7</v>
      </c>
    </row>
    <row r="85" spans="2:13" ht="18" customHeight="1">
      <c r="B85" s="61" t="s">
        <v>51</v>
      </c>
      <c r="C85" s="207">
        <v>0</v>
      </c>
      <c r="D85" s="325">
        <v>0</v>
      </c>
      <c r="E85" s="326"/>
      <c r="F85" s="208">
        <v>0</v>
      </c>
      <c r="G85" s="325">
        <v>0</v>
      </c>
      <c r="H85" s="58"/>
      <c r="I85" s="62">
        <f t="shared" si="2"/>
        <v>0</v>
      </c>
      <c r="J85" s="63">
        <f t="shared" si="3"/>
        <v>0</v>
      </c>
      <c r="K85" s="64"/>
      <c r="L85" s="65">
        <v>0</v>
      </c>
      <c r="M85" s="66">
        <v>0</v>
      </c>
    </row>
    <row r="86" spans="2:13" ht="18" customHeight="1">
      <c r="B86" s="61" t="s">
        <v>52</v>
      </c>
      <c r="C86" s="207">
        <v>0</v>
      </c>
      <c r="D86" s="325">
        <v>0</v>
      </c>
      <c r="E86" s="326"/>
      <c r="F86" s="208">
        <v>0</v>
      </c>
      <c r="G86" s="325">
        <v>0</v>
      </c>
      <c r="H86" s="58"/>
      <c r="I86" s="62">
        <f t="shared" si="2"/>
        <v>0</v>
      </c>
      <c r="J86" s="63">
        <f t="shared" si="3"/>
        <v>0</v>
      </c>
      <c r="K86" s="64"/>
      <c r="L86" s="65">
        <v>15</v>
      </c>
      <c r="M86" s="66">
        <f t="shared" ref="M86:M101" si="4">I86/L86</f>
        <v>0</v>
      </c>
    </row>
    <row r="87" spans="2:13" ht="18" customHeight="1">
      <c r="B87" s="61" t="s">
        <v>53</v>
      </c>
      <c r="C87" s="207">
        <v>0</v>
      </c>
      <c r="D87" s="325">
        <v>0</v>
      </c>
      <c r="E87" s="326"/>
      <c r="F87" s="208">
        <v>0</v>
      </c>
      <c r="G87" s="325">
        <v>0</v>
      </c>
      <c r="H87" s="58"/>
      <c r="I87" s="62">
        <f t="shared" si="2"/>
        <v>0</v>
      </c>
      <c r="J87" s="63">
        <f t="shared" si="3"/>
        <v>0</v>
      </c>
      <c r="K87" s="64"/>
      <c r="L87" s="65">
        <v>2</v>
      </c>
      <c r="M87" s="66">
        <f t="shared" si="4"/>
        <v>0</v>
      </c>
    </row>
    <row r="88" spans="2:13" ht="18" customHeight="1">
      <c r="B88" s="61" t="s">
        <v>54</v>
      </c>
      <c r="C88" s="207">
        <v>0</v>
      </c>
      <c r="D88" s="325">
        <v>0</v>
      </c>
      <c r="E88" s="326"/>
      <c r="F88" s="208">
        <v>0</v>
      </c>
      <c r="G88" s="325">
        <v>0</v>
      </c>
      <c r="H88" s="58"/>
      <c r="I88" s="62">
        <f t="shared" si="2"/>
        <v>0</v>
      </c>
      <c r="J88" s="63">
        <f t="shared" si="3"/>
        <v>0</v>
      </c>
      <c r="K88" s="64"/>
      <c r="L88" s="65">
        <v>0</v>
      </c>
      <c r="M88" s="66">
        <v>0</v>
      </c>
    </row>
    <row r="89" spans="2:13" ht="18" customHeight="1">
      <c r="B89" s="61" t="s">
        <v>55</v>
      </c>
      <c r="C89" s="207">
        <v>7</v>
      </c>
      <c r="D89" s="325">
        <v>93098.83</v>
      </c>
      <c r="E89" s="326"/>
      <c r="F89" s="208">
        <v>0</v>
      </c>
      <c r="G89" s="325">
        <v>0</v>
      </c>
      <c r="H89" s="58"/>
      <c r="I89" s="62">
        <f t="shared" si="2"/>
        <v>7</v>
      </c>
      <c r="J89" s="63">
        <f t="shared" si="3"/>
        <v>93098.83</v>
      </c>
      <c r="K89" s="64"/>
      <c r="L89" s="65">
        <v>4</v>
      </c>
      <c r="M89" s="66">
        <f t="shared" si="4"/>
        <v>1.75</v>
      </c>
    </row>
    <row r="90" spans="2:13" ht="18" customHeight="1">
      <c r="B90" s="61" t="s">
        <v>56</v>
      </c>
      <c r="C90" s="207">
        <v>0</v>
      </c>
      <c r="D90" s="325">
        <v>0</v>
      </c>
      <c r="E90" s="326"/>
      <c r="F90" s="208">
        <v>0</v>
      </c>
      <c r="G90" s="325">
        <v>0</v>
      </c>
      <c r="H90" s="58"/>
      <c r="I90" s="62">
        <f t="shared" si="2"/>
        <v>0</v>
      </c>
      <c r="J90" s="63">
        <f t="shared" si="3"/>
        <v>0</v>
      </c>
      <c r="K90" s="64"/>
      <c r="L90" s="65">
        <v>0</v>
      </c>
      <c r="M90" s="66">
        <v>0</v>
      </c>
    </row>
    <row r="91" spans="2:13" ht="18" customHeight="1">
      <c r="B91" s="61" t="s">
        <v>57</v>
      </c>
      <c r="C91" s="207">
        <v>1</v>
      </c>
      <c r="D91" s="325">
        <v>18313.900000000001</v>
      </c>
      <c r="E91" s="326"/>
      <c r="F91" s="208">
        <v>0</v>
      </c>
      <c r="G91" s="325">
        <v>0</v>
      </c>
      <c r="H91" s="58"/>
      <c r="I91" s="62">
        <f t="shared" si="2"/>
        <v>1</v>
      </c>
      <c r="J91" s="63">
        <f t="shared" si="3"/>
        <v>18313.900000000001</v>
      </c>
      <c r="K91" s="64"/>
      <c r="L91" s="65">
        <v>2</v>
      </c>
      <c r="M91" s="66">
        <f t="shared" si="4"/>
        <v>0.5</v>
      </c>
    </row>
    <row r="92" spans="2:13" ht="18" customHeight="1">
      <c r="B92" s="61" t="s">
        <v>58</v>
      </c>
      <c r="C92" s="207">
        <v>0</v>
      </c>
      <c r="D92" s="325">
        <v>0</v>
      </c>
      <c r="E92" s="326"/>
      <c r="F92" s="208">
        <v>0</v>
      </c>
      <c r="G92" s="325">
        <v>0</v>
      </c>
      <c r="H92" s="58"/>
      <c r="I92" s="62">
        <f t="shared" si="2"/>
        <v>0</v>
      </c>
      <c r="J92" s="63">
        <f t="shared" si="3"/>
        <v>0</v>
      </c>
      <c r="K92" s="64"/>
      <c r="L92" s="65">
        <v>0</v>
      </c>
      <c r="M92" s="66">
        <v>0</v>
      </c>
    </row>
    <row r="93" spans="2:13" ht="18" customHeight="1">
      <c r="B93" s="61" t="s">
        <v>67</v>
      </c>
      <c r="C93" s="207">
        <v>0</v>
      </c>
      <c r="D93" s="325">
        <v>0</v>
      </c>
      <c r="E93" s="326"/>
      <c r="F93" s="208">
        <v>0</v>
      </c>
      <c r="G93" s="325">
        <v>0</v>
      </c>
      <c r="H93" s="58"/>
      <c r="I93" s="62">
        <f t="shared" si="2"/>
        <v>0</v>
      </c>
      <c r="J93" s="63">
        <f t="shared" si="3"/>
        <v>0</v>
      </c>
      <c r="K93" s="64"/>
      <c r="L93" s="65">
        <v>0</v>
      </c>
      <c r="M93" s="66">
        <v>0</v>
      </c>
    </row>
    <row r="94" spans="2:13" ht="18" customHeight="1">
      <c r="B94" s="61" t="s">
        <v>60</v>
      </c>
      <c r="C94" s="207">
        <v>4</v>
      </c>
      <c r="D94" s="325">
        <v>87513.99</v>
      </c>
      <c r="E94" s="326"/>
      <c r="F94" s="208">
        <v>0</v>
      </c>
      <c r="G94" s="325">
        <v>0</v>
      </c>
      <c r="H94" s="58"/>
      <c r="I94" s="62">
        <f t="shared" si="2"/>
        <v>4</v>
      </c>
      <c r="J94" s="63">
        <f t="shared" si="3"/>
        <v>87513.99</v>
      </c>
      <c r="K94" s="64"/>
      <c r="L94" s="65">
        <v>9</v>
      </c>
      <c r="M94" s="66">
        <f t="shared" si="4"/>
        <v>0.44444444444444442</v>
      </c>
    </row>
    <row r="95" spans="2:13" ht="18" customHeight="1">
      <c r="B95" s="61" t="s">
        <v>61</v>
      </c>
      <c r="C95" s="207">
        <v>0</v>
      </c>
      <c r="D95" s="325">
        <v>0</v>
      </c>
      <c r="E95" s="326"/>
      <c r="F95" s="208">
        <v>0</v>
      </c>
      <c r="G95" s="325">
        <v>0</v>
      </c>
      <c r="H95" s="58"/>
      <c r="I95" s="62">
        <f t="shared" si="2"/>
        <v>0</v>
      </c>
      <c r="J95" s="63">
        <f t="shared" si="3"/>
        <v>0</v>
      </c>
      <c r="K95" s="64"/>
      <c r="L95" s="65">
        <v>0</v>
      </c>
      <c r="M95" s="66">
        <v>0</v>
      </c>
    </row>
    <row r="96" spans="2:13" ht="18" customHeight="1">
      <c r="B96" s="61" t="s">
        <v>62</v>
      </c>
      <c r="C96" s="207">
        <v>0</v>
      </c>
      <c r="D96" s="325">
        <v>0</v>
      </c>
      <c r="E96" s="326"/>
      <c r="F96" s="208">
        <v>0</v>
      </c>
      <c r="G96" s="325">
        <v>0</v>
      </c>
      <c r="H96" s="58"/>
      <c r="I96" s="62">
        <f t="shared" si="2"/>
        <v>0</v>
      </c>
      <c r="J96" s="63">
        <f t="shared" si="3"/>
        <v>0</v>
      </c>
      <c r="K96" s="64"/>
      <c r="L96" s="65">
        <v>0</v>
      </c>
      <c r="M96" s="66">
        <v>0</v>
      </c>
    </row>
    <row r="97" spans="2:13" ht="18" customHeight="1">
      <c r="B97" s="67" t="s">
        <v>63</v>
      </c>
      <c r="C97" s="207">
        <v>0</v>
      </c>
      <c r="D97" s="325">
        <v>0</v>
      </c>
      <c r="E97" s="326"/>
      <c r="F97" s="208">
        <v>0</v>
      </c>
      <c r="G97" s="325">
        <v>0</v>
      </c>
      <c r="H97" s="58"/>
      <c r="I97" s="62">
        <f t="shared" si="2"/>
        <v>0</v>
      </c>
      <c r="J97" s="63">
        <f t="shared" si="3"/>
        <v>0</v>
      </c>
      <c r="K97" s="64"/>
      <c r="L97" s="65">
        <v>0</v>
      </c>
      <c r="M97" s="66">
        <v>0</v>
      </c>
    </row>
    <row r="98" spans="2:13" ht="18" customHeight="1">
      <c r="B98" s="67" t="s">
        <v>233</v>
      </c>
      <c r="C98" s="337">
        <v>0</v>
      </c>
      <c r="D98" s="338">
        <v>0</v>
      </c>
      <c r="E98" s="326"/>
      <c r="F98" s="208">
        <v>0</v>
      </c>
      <c r="G98" s="325">
        <v>0</v>
      </c>
      <c r="H98" s="58"/>
      <c r="I98" s="62">
        <f t="shared" si="2"/>
        <v>0</v>
      </c>
      <c r="J98" s="63">
        <f t="shared" si="3"/>
        <v>0</v>
      </c>
      <c r="K98" s="64"/>
      <c r="L98" s="65">
        <v>0</v>
      </c>
      <c r="M98" s="66">
        <v>0</v>
      </c>
    </row>
    <row r="99" spans="2:13" ht="18" customHeight="1">
      <c r="B99" s="67" t="s">
        <v>234</v>
      </c>
      <c r="C99" s="337">
        <v>0</v>
      </c>
      <c r="D99" s="338">
        <v>0</v>
      </c>
      <c r="E99" s="326"/>
      <c r="F99" s="208">
        <v>0</v>
      </c>
      <c r="G99" s="325">
        <v>0</v>
      </c>
      <c r="H99" s="58"/>
      <c r="I99" s="62">
        <f t="shared" si="2"/>
        <v>0</v>
      </c>
      <c r="J99" s="63">
        <f t="shared" si="3"/>
        <v>0</v>
      </c>
      <c r="K99" s="64"/>
      <c r="L99" s="65">
        <v>0</v>
      </c>
      <c r="M99" s="66">
        <v>0</v>
      </c>
    </row>
    <row r="100" spans="2:13" ht="18" customHeight="1">
      <c r="B100" s="67" t="s">
        <v>235</v>
      </c>
      <c r="C100" s="337">
        <v>0</v>
      </c>
      <c r="D100" s="338">
        <v>0</v>
      </c>
      <c r="E100" s="326"/>
      <c r="F100" s="208">
        <v>0</v>
      </c>
      <c r="G100" s="325">
        <v>0</v>
      </c>
      <c r="H100" s="58"/>
      <c r="I100" s="62">
        <f t="shared" si="2"/>
        <v>0</v>
      </c>
      <c r="J100" s="63">
        <f t="shared" si="3"/>
        <v>0</v>
      </c>
      <c r="K100" s="64"/>
      <c r="L100" s="65">
        <v>0</v>
      </c>
      <c r="M100" s="66">
        <v>0</v>
      </c>
    </row>
    <row r="101" spans="2:13" ht="18" customHeight="1">
      <c r="B101" s="68" t="s">
        <v>64</v>
      </c>
      <c r="C101" s="69">
        <f>SUM(C82:C100)</f>
        <v>17</v>
      </c>
      <c r="D101" s="70">
        <f>SUM(D82:D100)</f>
        <v>279403</v>
      </c>
      <c r="E101" s="58"/>
      <c r="F101" s="324">
        <f>SUM(F82:F100)</f>
        <v>9</v>
      </c>
      <c r="G101" s="316">
        <f>SUM(G82:G100)</f>
        <v>189031.66</v>
      </c>
      <c r="H101" s="58"/>
      <c r="I101" s="62">
        <f t="shared" si="2"/>
        <v>26</v>
      </c>
      <c r="J101" s="63">
        <f t="shared" si="3"/>
        <v>468434.66000000003</v>
      </c>
      <c r="K101" s="64"/>
      <c r="L101" s="65">
        <f>SUM(L82:L97)</f>
        <v>52</v>
      </c>
      <c r="M101" s="66">
        <f t="shared" si="4"/>
        <v>0.5</v>
      </c>
    </row>
    <row r="102" spans="2:13" ht="13.5" thickBot="1"/>
    <row r="103" spans="2:13" ht="18" customHeight="1">
      <c r="B103" s="350" t="s">
        <v>123</v>
      </c>
      <c r="C103" s="350"/>
      <c r="D103" s="350"/>
      <c r="E103" s="33"/>
      <c r="F103" s="351" t="s">
        <v>84</v>
      </c>
      <c r="G103" s="351"/>
      <c r="I103" s="352" t="s">
        <v>248</v>
      </c>
      <c r="J103" s="352"/>
      <c r="K103" s="56"/>
      <c r="L103" s="353" t="s">
        <v>69</v>
      </c>
      <c r="M103" s="353"/>
    </row>
    <row r="104" spans="2:13" ht="18" customHeight="1">
      <c r="B104" s="51" t="s">
        <v>72</v>
      </c>
      <c r="C104" s="52" t="s">
        <v>46</v>
      </c>
      <c r="D104" s="52" t="s">
        <v>47</v>
      </c>
      <c r="E104" s="33"/>
      <c r="F104" s="35" t="s">
        <v>46</v>
      </c>
      <c r="G104" s="35" t="s">
        <v>47</v>
      </c>
      <c r="I104" s="52" t="s">
        <v>46</v>
      </c>
      <c r="J104" s="52" t="s">
        <v>47</v>
      </c>
      <c r="K104" s="59"/>
      <c r="L104" s="52" t="s">
        <v>46</v>
      </c>
      <c r="M104" s="60" t="s">
        <v>71</v>
      </c>
    </row>
    <row r="105" spans="2:13" ht="18" customHeight="1">
      <c r="B105" s="36" t="s">
        <v>66</v>
      </c>
      <c r="C105" s="62">
        <f>C12+C35+C58</f>
        <v>7</v>
      </c>
      <c r="D105" s="63">
        <f>D12+D35+D58</f>
        <v>24925.850000000002</v>
      </c>
      <c r="E105" s="58"/>
      <c r="F105" s="62">
        <f t="shared" ref="F105:G120" si="5">F12+F35+F58</f>
        <v>0</v>
      </c>
      <c r="G105" s="63">
        <f t="shared" si="5"/>
        <v>0</v>
      </c>
      <c r="H105" s="58"/>
      <c r="I105" s="62">
        <f>C105+F105</f>
        <v>7</v>
      </c>
      <c r="J105" s="305">
        <f>D105+G105</f>
        <v>24925.850000000002</v>
      </c>
      <c r="K105" s="64"/>
      <c r="L105" s="65">
        <v>6</v>
      </c>
      <c r="M105" s="66">
        <f t="shared" ref="M105:M123" si="6">I105/L105</f>
        <v>1.1666666666666667</v>
      </c>
    </row>
    <row r="106" spans="2:13" ht="18" customHeight="1">
      <c r="B106" s="36" t="s">
        <v>49</v>
      </c>
      <c r="C106" s="62">
        <f t="shared" ref="C106:D120" si="7">C13+C36+C59</f>
        <v>5</v>
      </c>
      <c r="D106" s="63">
        <f t="shared" si="7"/>
        <v>34126.92</v>
      </c>
      <c r="E106" s="58"/>
      <c r="F106" s="62">
        <f t="shared" si="5"/>
        <v>0</v>
      </c>
      <c r="G106" s="63">
        <f t="shared" si="5"/>
        <v>0</v>
      </c>
      <c r="H106" s="58"/>
      <c r="I106" s="62">
        <f t="shared" ref="I106:I123" si="8">C106+F106</f>
        <v>5</v>
      </c>
      <c r="J106" s="305">
        <f t="shared" ref="J106:J123" si="9">D106+G106</f>
        <v>34126.92</v>
      </c>
      <c r="K106" s="64"/>
      <c r="L106" s="65">
        <v>23</v>
      </c>
      <c r="M106" s="66">
        <f t="shared" si="6"/>
        <v>0.21739130434782608</v>
      </c>
    </row>
    <row r="107" spans="2:13" ht="18" customHeight="1">
      <c r="B107" s="36" t="s">
        <v>50</v>
      </c>
      <c r="C107" s="62">
        <f t="shared" si="7"/>
        <v>19</v>
      </c>
      <c r="D107" s="63">
        <f t="shared" si="7"/>
        <v>147588.53</v>
      </c>
      <c r="E107" s="58"/>
      <c r="F107" s="62">
        <f t="shared" si="5"/>
        <v>9</v>
      </c>
      <c r="G107" s="63">
        <f t="shared" si="5"/>
        <v>189031.66</v>
      </c>
      <c r="H107" s="58"/>
      <c r="I107" s="62">
        <f t="shared" si="8"/>
        <v>28</v>
      </c>
      <c r="J107" s="305">
        <f t="shared" si="9"/>
        <v>336620.19</v>
      </c>
      <c r="K107" s="64"/>
      <c r="L107" s="65">
        <v>26</v>
      </c>
      <c r="M107" s="66">
        <f t="shared" si="6"/>
        <v>1.0769230769230769</v>
      </c>
    </row>
    <row r="108" spans="2:13" ht="18" customHeight="1">
      <c r="B108" s="36" t="s">
        <v>51</v>
      </c>
      <c r="C108" s="62">
        <f t="shared" si="7"/>
        <v>11</v>
      </c>
      <c r="D108" s="63">
        <f t="shared" si="7"/>
        <v>27592.720000000001</v>
      </c>
      <c r="E108" s="58"/>
      <c r="F108" s="62">
        <f t="shared" si="5"/>
        <v>1</v>
      </c>
      <c r="G108" s="63">
        <f t="shared" si="5"/>
        <v>1318.46</v>
      </c>
      <c r="H108" s="58"/>
      <c r="I108" s="62">
        <f t="shared" si="8"/>
        <v>12</v>
      </c>
      <c r="J108" s="305">
        <f t="shared" si="9"/>
        <v>28911.18</v>
      </c>
      <c r="K108" s="64"/>
      <c r="L108" s="65">
        <v>35</v>
      </c>
      <c r="M108" s="66">
        <f t="shared" si="6"/>
        <v>0.34285714285714286</v>
      </c>
    </row>
    <row r="109" spans="2:13" ht="18" customHeight="1">
      <c r="B109" s="36" t="s">
        <v>52</v>
      </c>
      <c r="C109" s="62">
        <f t="shared" si="7"/>
        <v>7</v>
      </c>
      <c r="D109" s="63">
        <f t="shared" si="7"/>
        <v>43484.41</v>
      </c>
      <c r="E109" s="58"/>
      <c r="F109" s="62">
        <f t="shared" si="5"/>
        <v>2</v>
      </c>
      <c r="G109" s="63">
        <f t="shared" si="5"/>
        <v>19089.05</v>
      </c>
      <c r="H109" s="58"/>
      <c r="I109" s="62">
        <f t="shared" si="8"/>
        <v>9</v>
      </c>
      <c r="J109" s="305">
        <f t="shared" si="9"/>
        <v>62573.460000000006</v>
      </c>
      <c r="K109" s="64"/>
      <c r="L109" s="65">
        <v>19</v>
      </c>
      <c r="M109" s="66">
        <f t="shared" si="6"/>
        <v>0.47368421052631576</v>
      </c>
    </row>
    <row r="110" spans="2:13" ht="18" customHeight="1">
      <c r="B110" s="36" t="s">
        <v>53</v>
      </c>
      <c r="C110" s="62">
        <f t="shared" si="7"/>
        <v>9</v>
      </c>
      <c r="D110" s="63">
        <f t="shared" si="7"/>
        <v>102963.09000000001</v>
      </c>
      <c r="E110" s="58"/>
      <c r="F110" s="62">
        <f t="shared" si="5"/>
        <v>2</v>
      </c>
      <c r="G110" s="63">
        <f t="shared" si="5"/>
        <v>29666.400000000001</v>
      </c>
      <c r="H110" s="58"/>
      <c r="I110" s="62">
        <f t="shared" si="8"/>
        <v>11</v>
      </c>
      <c r="J110" s="305">
        <f t="shared" si="9"/>
        <v>132629.49000000002</v>
      </c>
      <c r="K110" s="64"/>
      <c r="L110" s="65">
        <v>15</v>
      </c>
      <c r="M110" s="66">
        <f t="shared" si="6"/>
        <v>0.73333333333333328</v>
      </c>
    </row>
    <row r="111" spans="2:13" ht="18" customHeight="1">
      <c r="B111" s="36" t="s">
        <v>54</v>
      </c>
      <c r="C111" s="62">
        <f t="shared" si="7"/>
        <v>19</v>
      </c>
      <c r="D111" s="63">
        <f t="shared" si="7"/>
        <v>46526.64</v>
      </c>
      <c r="E111" s="58"/>
      <c r="F111" s="62">
        <f t="shared" si="5"/>
        <v>1</v>
      </c>
      <c r="G111" s="63">
        <f t="shared" si="5"/>
        <v>1529.84</v>
      </c>
      <c r="H111" s="58"/>
      <c r="I111" s="62">
        <f t="shared" si="8"/>
        <v>20</v>
      </c>
      <c r="J111" s="305">
        <f t="shared" si="9"/>
        <v>48056.479999999996</v>
      </c>
      <c r="K111" s="64"/>
      <c r="L111" s="65">
        <v>33</v>
      </c>
      <c r="M111" s="66">
        <f t="shared" si="6"/>
        <v>0.60606060606060608</v>
      </c>
    </row>
    <row r="112" spans="2:13" ht="18" customHeight="1">
      <c r="B112" s="36" t="s">
        <v>55</v>
      </c>
      <c r="C112" s="62">
        <f t="shared" si="7"/>
        <v>53</v>
      </c>
      <c r="D112" s="63">
        <f t="shared" si="7"/>
        <v>268764.55</v>
      </c>
      <c r="E112" s="71"/>
      <c r="F112" s="62">
        <f t="shared" si="5"/>
        <v>2</v>
      </c>
      <c r="G112" s="63">
        <f t="shared" si="5"/>
        <v>3131.95</v>
      </c>
      <c r="H112" s="58"/>
      <c r="I112" s="62">
        <f t="shared" si="8"/>
        <v>55</v>
      </c>
      <c r="J112" s="305">
        <f t="shared" si="9"/>
        <v>271896.5</v>
      </c>
      <c r="K112" s="64"/>
      <c r="L112" s="65">
        <v>56</v>
      </c>
      <c r="M112" s="66">
        <f t="shared" si="6"/>
        <v>0.9821428571428571</v>
      </c>
    </row>
    <row r="113" spans="2:13" ht="18" customHeight="1">
      <c r="B113" s="36" t="s">
        <v>56</v>
      </c>
      <c r="C113" s="62">
        <f t="shared" si="7"/>
        <v>5</v>
      </c>
      <c r="D113" s="63">
        <f t="shared" si="7"/>
        <v>21804.13</v>
      </c>
      <c r="E113" s="71"/>
      <c r="F113" s="62">
        <f t="shared" si="5"/>
        <v>0</v>
      </c>
      <c r="G113" s="63">
        <f t="shared" si="5"/>
        <v>0</v>
      </c>
      <c r="H113" s="58"/>
      <c r="I113" s="62">
        <f t="shared" si="8"/>
        <v>5</v>
      </c>
      <c r="J113" s="305">
        <f t="shared" si="9"/>
        <v>21804.13</v>
      </c>
      <c r="K113" s="64"/>
      <c r="L113" s="65">
        <v>6</v>
      </c>
      <c r="M113" s="66">
        <f t="shared" si="6"/>
        <v>0.83333333333333337</v>
      </c>
    </row>
    <row r="114" spans="2:13" ht="18" customHeight="1">
      <c r="B114" s="36" t="s">
        <v>57</v>
      </c>
      <c r="C114" s="62">
        <f t="shared" si="7"/>
        <v>20</v>
      </c>
      <c r="D114" s="63">
        <f t="shared" si="7"/>
        <v>135971</v>
      </c>
      <c r="E114" s="58"/>
      <c r="F114" s="62">
        <f t="shared" si="5"/>
        <v>0</v>
      </c>
      <c r="G114" s="63">
        <f t="shared" si="5"/>
        <v>0</v>
      </c>
      <c r="H114" s="58"/>
      <c r="I114" s="62">
        <f t="shared" si="8"/>
        <v>20</v>
      </c>
      <c r="J114" s="305">
        <f t="shared" si="9"/>
        <v>135971</v>
      </c>
      <c r="K114" s="64"/>
      <c r="L114" s="65">
        <v>17</v>
      </c>
      <c r="M114" s="66">
        <f t="shared" si="6"/>
        <v>1.1764705882352942</v>
      </c>
    </row>
    <row r="115" spans="2:13" ht="18" customHeight="1">
      <c r="B115" s="36" t="s">
        <v>58</v>
      </c>
      <c r="C115" s="62">
        <f t="shared" si="7"/>
        <v>0</v>
      </c>
      <c r="D115" s="63">
        <f t="shared" si="7"/>
        <v>0</v>
      </c>
      <c r="E115" s="58"/>
      <c r="F115" s="62">
        <f t="shared" si="5"/>
        <v>3</v>
      </c>
      <c r="G115" s="63">
        <f t="shared" si="5"/>
        <v>16370.19</v>
      </c>
      <c r="H115" s="58"/>
      <c r="I115" s="62">
        <f t="shared" si="8"/>
        <v>3</v>
      </c>
      <c r="J115" s="305">
        <f t="shared" si="9"/>
        <v>16370.19</v>
      </c>
      <c r="K115" s="64"/>
      <c r="L115" s="65">
        <v>10</v>
      </c>
      <c r="M115" s="66">
        <f t="shared" si="6"/>
        <v>0.3</v>
      </c>
    </row>
    <row r="116" spans="2:13" ht="18" customHeight="1">
      <c r="B116" s="36" t="s">
        <v>67</v>
      </c>
      <c r="C116" s="62">
        <f t="shared" si="7"/>
        <v>16</v>
      </c>
      <c r="D116" s="63">
        <f t="shared" si="7"/>
        <v>59019.31</v>
      </c>
      <c r="E116" s="58"/>
      <c r="F116" s="62">
        <f t="shared" si="5"/>
        <v>3</v>
      </c>
      <c r="G116" s="63">
        <f t="shared" si="5"/>
        <v>4024.86</v>
      </c>
      <c r="H116" s="58"/>
      <c r="I116" s="62">
        <f t="shared" si="8"/>
        <v>19</v>
      </c>
      <c r="J116" s="305">
        <f t="shared" si="9"/>
        <v>63044.17</v>
      </c>
      <c r="K116" s="64"/>
      <c r="L116" s="65">
        <v>36</v>
      </c>
      <c r="M116" s="66">
        <f t="shared" si="6"/>
        <v>0.52777777777777779</v>
      </c>
    </row>
    <row r="117" spans="2:13" ht="18" customHeight="1">
      <c r="B117" s="36" t="s">
        <v>60</v>
      </c>
      <c r="C117" s="62">
        <f t="shared" si="7"/>
        <v>17</v>
      </c>
      <c r="D117" s="63">
        <f t="shared" si="7"/>
        <v>211977.44</v>
      </c>
      <c r="E117" s="58"/>
      <c r="F117" s="62">
        <f t="shared" si="5"/>
        <v>0</v>
      </c>
      <c r="G117" s="63">
        <f t="shared" si="5"/>
        <v>0</v>
      </c>
      <c r="H117" s="58"/>
      <c r="I117" s="62">
        <f t="shared" si="8"/>
        <v>17</v>
      </c>
      <c r="J117" s="305">
        <f t="shared" si="9"/>
        <v>211977.44</v>
      </c>
      <c r="K117" s="64"/>
      <c r="L117" s="65">
        <v>13</v>
      </c>
      <c r="M117" s="66">
        <f t="shared" si="6"/>
        <v>1.3076923076923077</v>
      </c>
    </row>
    <row r="118" spans="2:13" ht="18" customHeight="1">
      <c r="B118" s="36" t="s">
        <v>61</v>
      </c>
      <c r="C118" s="62">
        <f t="shared" si="7"/>
        <v>33</v>
      </c>
      <c r="D118" s="63">
        <f t="shared" si="7"/>
        <v>101982.79999999999</v>
      </c>
      <c r="E118" s="58"/>
      <c r="F118" s="62">
        <f t="shared" si="5"/>
        <v>1</v>
      </c>
      <c r="G118" s="63">
        <f t="shared" si="5"/>
        <v>6096.46</v>
      </c>
      <c r="H118" s="58"/>
      <c r="I118" s="62">
        <f t="shared" si="8"/>
        <v>34</v>
      </c>
      <c r="J118" s="305">
        <f t="shared" si="9"/>
        <v>108079.26</v>
      </c>
      <c r="K118" s="64"/>
      <c r="L118" s="65">
        <v>20</v>
      </c>
      <c r="M118" s="66">
        <f t="shared" si="6"/>
        <v>1.7</v>
      </c>
    </row>
    <row r="119" spans="2:13" ht="18" customHeight="1">
      <c r="B119" s="36" t="s">
        <v>62</v>
      </c>
      <c r="C119" s="62">
        <f t="shared" si="7"/>
        <v>2</v>
      </c>
      <c r="D119" s="63">
        <f t="shared" si="7"/>
        <v>3939.71</v>
      </c>
      <c r="E119" s="58"/>
      <c r="F119" s="62">
        <f t="shared" si="5"/>
        <v>0</v>
      </c>
      <c r="G119" s="63">
        <f t="shared" si="5"/>
        <v>0</v>
      </c>
      <c r="H119" s="58"/>
      <c r="I119" s="62">
        <f t="shared" si="8"/>
        <v>2</v>
      </c>
      <c r="J119" s="305">
        <f t="shared" si="9"/>
        <v>3939.71</v>
      </c>
      <c r="K119" s="64"/>
      <c r="L119" s="65">
        <v>14</v>
      </c>
      <c r="M119" s="66">
        <f t="shared" si="6"/>
        <v>0.14285714285714285</v>
      </c>
    </row>
    <row r="120" spans="2:13" ht="18" customHeight="1">
      <c r="B120" s="44" t="s">
        <v>63</v>
      </c>
      <c r="C120" s="62">
        <f t="shared" si="7"/>
        <v>6</v>
      </c>
      <c r="D120" s="63">
        <f t="shared" si="7"/>
        <v>57580.67</v>
      </c>
      <c r="E120" s="58"/>
      <c r="F120" s="62">
        <f t="shared" si="5"/>
        <v>2</v>
      </c>
      <c r="G120" s="63">
        <f t="shared" si="5"/>
        <v>7116.06</v>
      </c>
      <c r="H120" s="58"/>
      <c r="I120" s="62">
        <f t="shared" si="8"/>
        <v>8</v>
      </c>
      <c r="J120" s="305">
        <f t="shared" si="9"/>
        <v>64696.729999999996</v>
      </c>
      <c r="K120" s="64"/>
      <c r="L120" s="65">
        <v>32</v>
      </c>
      <c r="M120" s="66">
        <f t="shared" si="6"/>
        <v>0.25</v>
      </c>
    </row>
    <row r="121" spans="2:13" ht="18" customHeight="1">
      <c r="B121" s="44" t="s">
        <v>233</v>
      </c>
      <c r="C121" s="62">
        <f t="shared" ref="C121:D123" si="10">C28+C51+C74</f>
        <v>5</v>
      </c>
      <c r="D121" s="63">
        <f t="shared" si="10"/>
        <v>5769.02</v>
      </c>
      <c r="E121" s="58"/>
      <c r="F121" s="62">
        <f t="shared" ref="F121:G123" si="11">F28+F51+F74</f>
        <v>6</v>
      </c>
      <c r="G121" s="63">
        <f t="shared" si="11"/>
        <v>16382.33</v>
      </c>
      <c r="H121" s="58"/>
      <c r="I121" s="62">
        <f t="shared" si="8"/>
        <v>11</v>
      </c>
      <c r="J121" s="305">
        <f t="shared" si="9"/>
        <v>22151.35</v>
      </c>
      <c r="K121" s="64"/>
      <c r="L121" s="65">
        <v>13</v>
      </c>
      <c r="M121" s="66">
        <f t="shared" si="6"/>
        <v>0.84615384615384615</v>
      </c>
    </row>
    <row r="122" spans="2:13" ht="18" customHeight="1">
      <c r="B122" s="44" t="s">
        <v>234</v>
      </c>
      <c r="C122" s="62">
        <f t="shared" si="10"/>
        <v>12</v>
      </c>
      <c r="D122" s="63">
        <f t="shared" si="10"/>
        <v>141341.47999999998</v>
      </c>
      <c r="E122" s="58"/>
      <c r="F122" s="62">
        <f t="shared" si="11"/>
        <v>0</v>
      </c>
      <c r="G122" s="63">
        <f t="shared" si="11"/>
        <v>0</v>
      </c>
      <c r="H122" s="58"/>
      <c r="I122" s="62">
        <f t="shared" si="8"/>
        <v>12</v>
      </c>
      <c r="J122" s="305">
        <f t="shared" si="9"/>
        <v>141341.47999999998</v>
      </c>
      <c r="K122" s="64"/>
      <c r="L122" s="65">
        <v>13</v>
      </c>
      <c r="M122" s="66">
        <f t="shared" si="6"/>
        <v>0.92307692307692313</v>
      </c>
    </row>
    <row r="123" spans="2:13" ht="18" customHeight="1">
      <c r="B123" s="44" t="s">
        <v>235</v>
      </c>
      <c r="C123" s="62">
        <f t="shared" si="10"/>
        <v>3</v>
      </c>
      <c r="D123" s="63">
        <f t="shared" si="10"/>
        <v>14384.55</v>
      </c>
      <c r="E123" s="58"/>
      <c r="F123" s="62">
        <f t="shared" si="11"/>
        <v>0</v>
      </c>
      <c r="G123" s="63">
        <f t="shared" si="11"/>
        <v>0</v>
      </c>
      <c r="H123" s="58"/>
      <c r="I123" s="62">
        <f t="shared" si="8"/>
        <v>3</v>
      </c>
      <c r="J123" s="305">
        <f t="shared" si="9"/>
        <v>14384.55</v>
      </c>
      <c r="K123" s="64"/>
      <c r="L123" s="65">
        <v>13</v>
      </c>
      <c r="M123" s="66">
        <f t="shared" si="6"/>
        <v>0.23076923076923078</v>
      </c>
    </row>
    <row r="124" spans="2:13" ht="18" customHeight="1">
      <c r="B124" s="45" t="s">
        <v>64</v>
      </c>
      <c r="C124" s="62">
        <f>SUM(C105:C123)</f>
        <v>249</v>
      </c>
      <c r="D124" s="63">
        <f>SUM(D105:D123)</f>
        <v>1449742.8199999998</v>
      </c>
      <c r="E124" s="58"/>
      <c r="F124" s="62">
        <f>SUM(F105:F123)</f>
        <v>32</v>
      </c>
      <c r="G124" s="63">
        <f>SUM(G105:G123)</f>
        <v>293757.26</v>
      </c>
      <c r="H124" s="58"/>
      <c r="I124" s="62">
        <f>SUM(I105:I123)</f>
        <v>281</v>
      </c>
      <c r="J124" s="63">
        <f>SUM(J105:J123)</f>
        <v>1743500.08</v>
      </c>
      <c r="K124" s="64"/>
      <c r="L124" s="65">
        <f>SUM(L105:L123)</f>
        <v>400</v>
      </c>
      <c r="M124" s="66">
        <f>I124/L124</f>
        <v>0.70250000000000001</v>
      </c>
    </row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</sheetData>
  <mergeCells count="14">
    <mergeCell ref="B80:D80"/>
    <mergeCell ref="F80:G80"/>
    <mergeCell ref="I80:J80"/>
    <mergeCell ref="L80:M80"/>
    <mergeCell ref="B103:D103"/>
    <mergeCell ref="F103:G103"/>
    <mergeCell ref="I103:J103"/>
    <mergeCell ref="L103:M103"/>
    <mergeCell ref="B10:D10"/>
    <mergeCell ref="F10:G10"/>
    <mergeCell ref="B33:D33"/>
    <mergeCell ref="F33:G33"/>
    <mergeCell ref="B56:D56"/>
    <mergeCell ref="F56:G56"/>
  </mergeCells>
  <conditionalFormatting sqref="M82:M101">
    <cfRule type="cellIs" dxfId="11" priority="1" operator="equal">
      <formula>1</formula>
    </cfRule>
    <cfRule type="cellIs" dxfId="10" priority="2" operator="greaterThan">
      <formula>1</formula>
    </cfRule>
  </conditionalFormatting>
  <conditionalFormatting sqref="M84:M86 M91 M94 M97:M101">
    <cfRule type="cellIs" dxfId="9" priority="9" operator="lessThan">
      <formula>1</formula>
    </cfRule>
  </conditionalFormatting>
  <conditionalFormatting sqref="M105:M124">
    <cfRule type="cellIs" dxfId="8" priority="7" operator="equal">
      <formula>1</formula>
    </cfRule>
    <cfRule type="cellIs" dxfId="7" priority="8" operator="greaterThan">
      <formula>1</formula>
    </cfRule>
    <cfRule type="cellIs" dxfId="6" priority="13" operator="less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6"/>
  <sheetViews>
    <sheetView zoomScale="70" zoomScaleNormal="70" workbookViewId="0">
      <selection activeCell="A7" sqref="A7:T42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hidden="1" customWidth="1"/>
    <col min="10" max="10" width="23.5703125" style="2" hidden="1" customWidth="1"/>
    <col min="11" max="11" width="34.5703125" style="1" hidden="1" customWidth="1"/>
    <col min="12" max="12" width="0.7109375" style="1" hidden="1" customWidth="1"/>
    <col min="13" max="13" width="27.28515625" style="1" hidden="1" customWidth="1"/>
    <col min="14" max="14" width="26.42578125" style="72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73</v>
      </c>
      <c r="C1" s="2"/>
      <c r="E1" s="1"/>
    </row>
    <row r="2" spans="1:20" ht="15.75" customHeight="1">
      <c r="A2" s="4" t="s">
        <v>74</v>
      </c>
      <c r="C2" s="2"/>
      <c r="E2" s="1"/>
    </row>
    <row r="3" spans="1:20" ht="15.75" customHeight="1">
      <c r="A3" s="4" t="s">
        <v>75</v>
      </c>
      <c r="C3" s="2"/>
      <c r="E3" s="1"/>
    </row>
    <row r="4" spans="1:20" ht="15.75" customHeight="1">
      <c r="A4" s="4" t="s">
        <v>76</v>
      </c>
      <c r="C4" s="2"/>
      <c r="E4" s="1"/>
    </row>
    <row r="5" spans="1:20" ht="15.75" customHeight="1">
      <c r="A5" t="s">
        <v>77</v>
      </c>
      <c r="C5" s="2"/>
      <c r="E5" s="1"/>
    </row>
    <row r="6" spans="1:20" ht="15.75" customHeight="1">
      <c r="A6"/>
      <c r="C6" s="2"/>
      <c r="E6" s="1"/>
    </row>
    <row r="7" spans="1:20" ht="99" customHeight="1">
      <c r="A7" s="5"/>
      <c r="B7" s="356" t="s">
        <v>272</v>
      </c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</row>
    <row r="8" spans="1:20" ht="7.5" customHeight="1"/>
    <row r="9" spans="1:20" ht="29.25" customHeight="1">
      <c r="A9" s="357" t="s">
        <v>78</v>
      </c>
      <c r="B9" s="357" t="s">
        <v>5</v>
      </c>
      <c r="C9" s="74"/>
      <c r="D9" s="358" t="s">
        <v>79</v>
      </c>
      <c r="E9" s="358"/>
      <c r="F9" s="358"/>
      <c r="G9" s="74"/>
      <c r="H9" s="359" t="s">
        <v>80</v>
      </c>
      <c r="I9" s="358" t="s">
        <v>114</v>
      </c>
      <c r="J9" s="358"/>
      <c r="K9" s="358"/>
      <c r="L9" s="74"/>
      <c r="M9" s="360" t="s">
        <v>82</v>
      </c>
      <c r="N9" s="361" t="s">
        <v>120</v>
      </c>
      <c r="P9" s="77" t="s">
        <v>84</v>
      </c>
      <c r="R9" s="354" t="s">
        <v>85</v>
      </c>
      <c r="T9" s="355" t="s">
        <v>86</v>
      </c>
    </row>
    <row r="10" spans="1:20" ht="35.25" customHeight="1">
      <c r="A10" s="357"/>
      <c r="B10" s="357"/>
      <c r="C10" s="74"/>
      <c r="D10" s="75" t="s">
        <v>27</v>
      </c>
      <c r="E10" s="75" t="s">
        <v>87</v>
      </c>
      <c r="F10" s="73" t="s">
        <v>9</v>
      </c>
      <c r="G10" s="74"/>
      <c r="H10" s="359"/>
      <c r="I10" s="75" t="s">
        <v>88</v>
      </c>
      <c r="J10" s="75" t="s">
        <v>36</v>
      </c>
      <c r="K10" s="73" t="s">
        <v>89</v>
      </c>
      <c r="L10" s="74"/>
      <c r="M10" s="360"/>
      <c r="N10" s="361"/>
      <c r="P10" s="78" t="s">
        <v>90</v>
      </c>
      <c r="R10" s="354"/>
      <c r="T10" s="355"/>
    </row>
    <row r="11" spans="1:20" ht="27" customHeight="1">
      <c r="A11" s="79" t="s">
        <v>91</v>
      </c>
      <c r="B11" s="10" t="s">
        <v>10</v>
      </c>
      <c r="C11" s="80"/>
      <c r="D11" s="81">
        <v>256958.5</v>
      </c>
      <c r="E11" s="81">
        <v>34975.919999999998</v>
      </c>
      <c r="F11" s="82">
        <f t="shared" ref="F11:F16" si="0">SUM(D11:E11)</f>
        <v>291934.42</v>
      </c>
      <c r="G11" s="80"/>
      <c r="H11" s="83" t="s">
        <v>92</v>
      </c>
      <c r="I11" s="84">
        <f>Teto!G9</f>
        <v>78408.72</v>
      </c>
      <c r="J11" s="84"/>
      <c r="K11" s="85">
        <f>Produção_tabwin!D117</f>
        <v>211977.44</v>
      </c>
      <c r="L11" s="80"/>
      <c r="M11" s="283">
        <v>0</v>
      </c>
      <c r="N11" s="86">
        <f>I11-(K11-M11)</f>
        <v>-133568.72</v>
      </c>
      <c r="P11" s="85">
        <f>Produção_tabwin!G117</f>
        <v>0</v>
      </c>
      <c r="R11" s="85">
        <f>P11+K11</f>
        <v>211977.44</v>
      </c>
      <c r="T11" s="85">
        <f t="shared" ref="T11:T30" si="1">I11-R11</f>
        <v>-133568.72</v>
      </c>
    </row>
    <row r="12" spans="1:20" ht="27" customHeight="1">
      <c r="A12" s="79" t="s">
        <v>93</v>
      </c>
      <c r="B12" s="14" t="s">
        <v>12</v>
      </c>
      <c r="C12" s="80"/>
      <c r="D12" s="87">
        <v>234549.13666666701</v>
      </c>
      <c r="E12" s="87">
        <v>45073.83</v>
      </c>
      <c r="F12" s="88">
        <f t="shared" si="0"/>
        <v>279622.96666666702</v>
      </c>
      <c r="G12" s="80"/>
      <c r="H12" s="83" t="s">
        <v>96</v>
      </c>
      <c r="I12" s="89">
        <f>Teto!G11</f>
        <v>205201.79</v>
      </c>
      <c r="J12" s="89"/>
      <c r="K12" s="85">
        <f>Produção_tabwin!D111</f>
        <v>46526.64</v>
      </c>
      <c r="L12" s="80"/>
      <c r="M12" s="283">
        <v>17420.060000000001</v>
      </c>
      <c r="N12" s="86">
        <f t="shared" ref="N12:N29" si="2">I12-(K12-M12)</f>
        <v>176095.21000000002</v>
      </c>
      <c r="P12" s="85">
        <f>Produção_tabwin!G111</f>
        <v>1529.84</v>
      </c>
      <c r="R12" s="85">
        <f t="shared" ref="R12:R29" si="3">K12+P12</f>
        <v>48056.479999999996</v>
      </c>
      <c r="T12" s="85">
        <f t="shared" si="1"/>
        <v>157145.31</v>
      </c>
    </row>
    <row r="13" spans="1:20" ht="27" customHeight="1">
      <c r="A13" s="10" t="s">
        <v>94</v>
      </c>
      <c r="B13" s="14" t="s">
        <v>13</v>
      </c>
      <c r="C13" s="80"/>
      <c r="D13" s="87">
        <v>224149.935</v>
      </c>
      <c r="E13" s="87">
        <v>24309.91</v>
      </c>
      <c r="F13" s="88">
        <f t="shared" si="0"/>
        <v>248459.845</v>
      </c>
      <c r="G13" s="80"/>
      <c r="H13" s="83" t="s">
        <v>92</v>
      </c>
      <c r="I13" s="89">
        <f>Teto!G12</f>
        <v>14249.29</v>
      </c>
      <c r="J13" s="89"/>
      <c r="K13" s="85">
        <f>Produção_tabwin!D105</f>
        <v>24925.850000000002</v>
      </c>
      <c r="L13" s="80"/>
      <c r="M13" s="283">
        <v>0</v>
      </c>
      <c r="N13" s="86">
        <f t="shared" si="2"/>
        <v>-10676.560000000001</v>
      </c>
      <c r="P13" s="85">
        <f>Produção_tabwin!G105</f>
        <v>0</v>
      </c>
      <c r="R13" s="85">
        <f t="shared" si="3"/>
        <v>24925.850000000002</v>
      </c>
      <c r="T13" s="85">
        <f t="shared" si="1"/>
        <v>-10676.560000000001</v>
      </c>
    </row>
    <row r="14" spans="1:20" ht="27" customHeight="1">
      <c r="A14" s="79" t="s">
        <v>95</v>
      </c>
      <c r="B14" s="14" t="s">
        <v>14</v>
      </c>
      <c r="C14" s="80"/>
      <c r="D14" s="87">
        <v>127710.9425</v>
      </c>
      <c r="E14" s="87">
        <v>18554.349999999999</v>
      </c>
      <c r="F14" s="88">
        <f t="shared" si="0"/>
        <v>146265.29250000001</v>
      </c>
      <c r="G14" s="80"/>
      <c r="H14" s="83" t="s">
        <v>96</v>
      </c>
      <c r="I14" s="89">
        <f>Teto!G13</f>
        <v>134811.73000000001</v>
      </c>
      <c r="J14" s="89"/>
      <c r="K14" s="85">
        <f>Produção_tabwin!D114</f>
        <v>135971</v>
      </c>
      <c r="L14" s="80"/>
      <c r="M14" s="283">
        <v>22250.37</v>
      </c>
      <c r="N14" s="86">
        <f t="shared" si="2"/>
        <v>21091.100000000006</v>
      </c>
      <c r="P14" s="85">
        <f>Produção_tabwin!G114</f>
        <v>0</v>
      </c>
      <c r="R14" s="85">
        <f t="shared" si="3"/>
        <v>135971</v>
      </c>
      <c r="T14" s="85">
        <f t="shared" si="1"/>
        <v>-1159.2699999999895</v>
      </c>
    </row>
    <row r="15" spans="1:20" ht="27" customHeight="1">
      <c r="A15" s="79" t="s">
        <v>97</v>
      </c>
      <c r="B15" s="14" t="s">
        <v>15</v>
      </c>
      <c r="C15" s="80"/>
      <c r="D15" s="90">
        <v>212019.286666667</v>
      </c>
      <c r="E15" s="90">
        <v>2811.24</v>
      </c>
      <c r="F15" s="91">
        <f t="shared" si="0"/>
        <v>214830.52666666699</v>
      </c>
      <c r="G15" s="80"/>
      <c r="H15" s="83" t="s">
        <v>92</v>
      </c>
      <c r="I15" s="92">
        <f>Teto!G14</f>
        <v>96950.09</v>
      </c>
      <c r="J15" s="92"/>
      <c r="K15" s="93">
        <f>Produção_tabwin!D110</f>
        <v>102963.09000000001</v>
      </c>
      <c r="L15" s="80"/>
      <c r="M15" s="283">
        <v>0</v>
      </c>
      <c r="N15" s="86">
        <f t="shared" si="2"/>
        <v>-6013.0000000000146</v>
      </c>
      <c r="P15" s="85">
        <f>Produção_tabwin!G110</f>
        <v>29666.400000000001</v>
      </c>
      <c r="R15" s="85">
        <f t="shared" si="3"/>
        <v>132629.49000000002</v>
      </c>
      <c r="T15" s="85">
        <f t="shared" si="1"/>
        <v>-35679.400000000023</v>
      </c>
    </row>
    <row r="16" spans="1:20" ht="27" customHeight="1">
      <c r="A16" s="79" t="s">
        <v>95</v>
      </c>
      <c r="B16" s="14" t="s">
        <v>16</v>
      </c>
      <c r="C16" s="80"/>
      <c r="D16" s="90">
        <v>168213.24</v>
      </c>
      <c r="E16" s="90">
        <v>0</v>
      </c>
      <c r="F16" s="91">
        <f t="shared" si="0"/>
        <v>168213.24</v>
      </c>
      <c r="G16" s="80"/>
      <c r="H16" s="83" t="s">
        <v>92</v>
      </c>
      <c r="I16" s="92">
        <f>Teto!G15</f>
        <v>155976.26999999999</v>
      </c>
      <c r="J16" s="92"/>
      <c r="K16" s="93">
        <f>Produção_tabwin!D106</f>
        <v>34126.92</v>
      </c>
      <c r="L16" s="80"/>
      <c r="M16" s="283">
        <v>0</v>
      </c>
      <c r="N16" s="86">
        <f t="shared" si="2"/>
        <v>121849.34999999999</v>
      </c>
      <c r="P16" s="85">
        <f>Produção_tabwin!G106</f>
        <v>0</v>
      </c>
      <c r="R16" s="85">
        <f t="shared" si="3"/>
        <v>34126.92</v>
      </c>
      <c r="T16" s="85">
        <f t="shared" si="1"/>
        <v>121849.34999999999</v>
      </c>
    </row>
    <row r="17" spans="1:20" ht="27" customHeight="1">
      <c r="A17" s="79" t="s">
        <v>95</v>
      </c>
      <c r="B17" s="14" t="s">
        <v>18</v>
      </c>
      <c r="C17" s="80"/>
      <c r="D17" s="90"/>
      <c r="E17" s="90"/>
      <c r="F17" s="91"/>
      <c r="G17" s="80"/>
      <c r="H17" s="83" t="s">
        <v>92</v>
      </c>
      <c r="I17" s="92">
        <f>Teto!G17</f>
        <v>101536.57</v>
      </c>
      <c r="J17" s="92"/>
      <c r="K17" s="93">
        <f>Produção_tabwin!D107</f>
        <v>147588.53</v>
      </c>
      <c r="L17" s="80"/>
      <c r="M17" s="283">
        <v>18911.55</v>
      </c>
      <c r="N17" s="86">
        <f t="shared" si="2"/>
        <v>-27140.409999999989</v>
      </c>
      <c r="P17" s="85">
        <f>Produção_tabwin!G107</f>
        <v>189031.66</v>
      </c>
      <c r="R17" s="85">
        <f t="shared" si="3"/>
        <v>336620.19</v>
      </c>
      <c r="T17" s="85">
        <f t="shared" si="1"/>
        <v>-235083.62</v>
      </c>
    </row>
    <row r="18" spans="1:20" ht="27" customHeight="1">
      <c r="A18" s="10" t="s">
        <v>98</v>
      </c>
      <c r="B18" s="14" t="s">
        <v>21</v>
      </c>
      <c r="C18" s="80"/>
      <c r="D18" s="90"/>
      <c r="E18" s="90"/>
      <c r="F18" s="91"/>
      <c r="G18" s="80"/>
      <c r="H18" s="83" t="s">
        <v>92</v>
      </c>
      <c r="I18" s="92">
        <f>Teto!G20</f>
        <v>70543.11</v>
      </c>
      <c r="J18" s="92"/>
      <c r="K18" s="93">
        <f>Produção_tabwin!D119</f>
        <v>3939.71</v>
      </c>
      <c r="L18" s="80"/>
      <c r="M18" s="283">
        <v>0</v>
      </c>
      <c r="N18" s="86">
        <f t="shared" si="2"/>
        <v>66603.399999999994</v>
      </c>
      <c r="P18" s="85">
        <f>Produção_tabwin!G119</f>
        <v>0</v>
      </c>
      <c r="R18" s="85">
        <f t="shared" si="3"/>
        <v>3939.71</v>
      </c>
      <c r="T18" s="85">
        <f t="shared" si="1"/>
        <v>66603.399999999994</v>
      </c>
    </row>
    <row r="19" spans="1:20" ht="27" customHeight="1">
      <c r="A19" s="10" t="s">
        <v>99</v>
      </c>
      <c r="B19" s="14" t="s">
        <v>19</v>
      </c>
      <c r="C19" s="80"/>
      <c r="D19" s="90"/>
      <c r="E19" s="90"/>
      <c r="F19" s="91"/>
      <c r="G19" s="80"/>
      <c r="H19" s="83" t="s">
        <v>92</v>
      </c>
      <c r="I19" s="92">
        <f>Teto!G18</f>
        <v>57731.7</v>
      </c>
      <c r="J19" s="92"/>
      <c r="K19" s="93">
        <f>Produção_tabwin!D109</f>
        <v>43484.41</v>
      </c>
      <c r="L19" s="80"/>
      <c r="M19" s="283">
        <v>0</v>
      </c>
      <c r="N19" s="86">
        <f t="shared" si="2"/>
        <v>14247.289999999994</v>
      </c>
      <c r="P19" s="85">
        <f>Produção_tabwin!G109</f>
        <v>19089.05</v>
      </c>
      <c r="R19" s="85">
        <f t="shared" si="3"/>
        <v>62573.460000000006</v>
      </c>
      <c r="T19" s="85">
        <f t="shared" si="1"/>
        <v>-4841.7600000000093</v>
      </c>
    </row>
    <row r="20" spans="1:20" ht="27" customHeight="1">
      <c r="A20" s="79" t="s">
        <v>100</v>
      </c>
      <c r="B20" s="14" t="s">
        <v>17</v>
      </c>
      <c r="C20" s="80"/>
      <c r="D20" s="90"/>
      <c r="E20" s="90"/>
      <c r="F20" s="91"/>
      <c r="G20" s="80"/>
      <c r="H20" s="83" t="s">
        <v>96</v>
      </c>
      <c r="I20" s="92">
        <f>Teto!G16</f>
        <v>74976.789999999994</v>
      </c>
      <c r="J20" s="92"/>
      <c r="K20" s="93">
        <f>Produção_tabwin!D118</f>
        <v>101982.79999999999</v>
      </c>
      <c r="L20" s="80"/>
      <c r="M20" s="283">
        <v>0</v>
      </c>
      <c r="N20" s="86">
        <f t="shared" si="2"/>
        <v>-27006.009999999995</v>
      </c>
      <c r="P20" s="85">
        <f>Produção_tabwin!G118</f>
        <v>6096.46</v>
      </c>
      <c r="R20" s="85">
        <f t="shared" si="3"/>
        <v>108079.26</v>
      </c>
      <c r="T20" s="85">
        <f t="shared" si="1"/>
        <v>-33102.47</v>
      </c>
    </row>
    <row r="21" spans="1:20" ht="27" customHeight="1">
      <c r="A21" s="79" t="s">
        <v>101</v>
      </c>
      <c r="B21" s="14" t="s">
        <v>11</v>
      </c>
      <c r="C21" s="80"/>
      <c r="D21" s="87">
        <v>320293.45916666702</v>
      </c>
      <c r="E21" s="87">
        <v>97009.95</v>
      </c>
      <c r="F21" s="88">
        <f>SUM(D21:E21)</f>
        <v>417303.40916666703</v>
      </c>
      <c r="G21" s="80"/>
      <c r="H21" s="83" t="s">
        <v>96</v>
      </c>
      <c r="I21" s="89">
        <f>Teto!G10</f>
        <v>72088.73</v>
      </c>
      <c r="J21" s="89"/>
      <c r="K21" s="85">
        <f>Produção_tabwin!D116</f>
        <v>59019.31</v>
      </c>
      <c r="L21" s="80"/>
      <c r="M21" s="283">
        <v>0</v>
      </c>
      <c r="N21" s="86">
        <f t="shared" si="2"/>
        <v>13069.419999999998</v>
      </c>
      <c r="P21" s="85">
        <f>Produção_tabwin!G116</f>
        <v>4024.86</v>
      </c>
      <c r="R21" s="85">
        <f t="shared" si="3"/>
        <v>63044.17</v>
      </c>
      <c r="T21" s="85">
        <f t="shared" si="1"/>
        <v>9044.5599999999977</v>
      </c>
    </row>
    <row r="22" spans="1:20" ht="27" customHeight="1">
      <c r="A22" s="79" t="s">
        <v>102</v>
      </c>
      <c r="B22" s="14" t="s">
        <v>20</v>
      </c>
      <c r="C22" s="80"/>
      <c r="D22" s="90"/>
      <c r="E22" s="90"/>
      <c r="F22" s="91"/>
      <c r="G22" s="80"/>
      <c r="H22" s="83" t="s">
        <v>96</v>
      </c>
      <c r="I22" s="92">
        <f>Teto!G19</f>
        <v>235650.07</v>
      </c>
      <c r="J22" s="92"/>
      <c r="K22" s="93">
        <f>Produção_tabwin!D120</f>
        <v>57580.67</v>
      </c>
      <c r="L22" s="80"/>
      <c r="M22" s="283">
        <v>0</v>
      </c>
      <c r="N22" s="86">
        <f t="shared" si="2"/>
        <v>178069.40000000002</v>
      </c>
      <c r="P22" s="85">
        <f>Produção_tabwin!G120</f>
        <v>7116.06</v>
      </c>
      <c r="R22" s="85">
        <f t="shared" si="3"/>
        <v>64696.729999999996</v>
      </c>
      <c r="T22" s="85">
        <f t="shared" si="1"/>
        <v>170953.34000000003</v>
      </c>
    </row>
    <row r="23" spans="1:20" ht="27" customHeight="1">
      <c r="A23" s="79" t="s">
        <v>103</v>
      </c>
      <c r="B23" s="14" t="s">
        <v>22</v>
      </c>
      <c r="C23" s="80"/>
      <c r="D23" s="90"/>
      <c r="E23" s="90"/>
      <c r="F23" s="91"/>
      <c r="G23" s="80"/>
      <c r="H23" s="83" t="s">
        <v>96</v>
      </c>
      <c r="I23" s="92">
        <f>Teto!G21</f>
        <v>91434.04</v>
      </c>
      <c r="J23" s="92"/>
      <c r="K23" s="93">
        <f>Produção_tabwin!D108</f>
        <v>27592.720000000001</v>
      </c>
      <c r="L23" s="80"/>
      <c r="M23" s="283">
        <v>20366.46</v>
      </c>
      <c r="N23" s="86">
        <f t="shared" si="2"/>
        <v>84207.78</v>
      </c>
      <c r="P23" s="85">
        <f>Produção_tabwin!G108</f>
        <v>1318.46</v>
      </c>
      <c r="R23" s="85">
        <f t="shared" si="3"/>
        <v>28911.18</v>
      </c>
      <c r="T23" s="85">
        <f t="shared" si="1"/>
        <v>62522.859999999993</v>
      </c>
    </row>
    <row r="24" spans="1:20" ht="27" customHeight="1">
      <c r="A24" s="79" t="s">
        <v>104</v>
      </c>
      <c r="B24" s="15" t="s">
        <v>23</v>
      </c>
      <c r="C24" s="80"/>
      <c r="D24" s="90">
        <v>168779.16</v>
      </c>
      <c r="E24" s="90">
        <v>0</v>
      </c>
      <c r="F24" s="91">
        <f>SUM(D24:E24)</f>
        <v>168779.16</v>
      </c>
      <c r="G24" s="80"/>
      <c r="H24" s="83" t="s">
        <v>96</v>
      </c>
      <c r="I24" s="92">
        <f>Teto!G22</f>
        <v>156062.64000000001</v>
      </c>
      <c r="J24" s="92"/>
      <c r="K24" s="93">
        <f>Produção_tabwin!D112</f>
        <v>268764.55</v>
      </c>
      <c r="L24" s="80"/>
      <c r="M24" s="283">
        <v>88692.89</v>
      </c>
      <c r="N24" s="86">
        <f t="shared" si="2"/>
        <v>-24009.01999999996</v>
      </c>
      <c r="P24" s="85">
        <f>Produção_tabwin!G112</f>
        <v>3131.95</v>
      </c>
      <c r="R24" s="85">
        <f t="shared" si="3"/>
        <v>271896.5</v>
      </c>
      <c r="T24" s="85">
        <f t="shared" si="1"/>
        <v>-115833.85999999999</v>
      </c>
    </row>
    <row r="25" spans="1:20" ht="27" customHeight="1">
      <c r="A25" s="79" t="s">
        <v>105</v>
      </c>
      <c r="B25" s="15" t="s">
        <v>25</v>
      </c>
      <c r="C25" s="80"/>
      <c r="D25" s="90"/>
      <c r="E25" s="90"/>
      <c r="F25" s="91"/>
      <c r="G25" s="80"/>
      <c r="H25" s="83" t="s">
        <v>96</v>
      </c>
      <c r="I25" s="92">
        <f>Teto!G24</f>
        <v>19813.439999999999</v>
      </c>
      <c r="J25" s="92"/>
      <c r="K25" s="93">
        <f>Produção_tabwin!D113</f>
        <v>21804.13</v>
      </c>
      <c r="L25" s="80"/>
      <c r="M25" s="283">
        <v>7162.4</v>
      </c>
      <c r="N25" s="86">
        <f t="shared" si="2"/>
        <v>5171.7099999999973</v>
      </c>
      <c r="P25" s="85">
        <f>Produção_tabwin!G113</f>
        <v>0</v>
      </c>
      <c r="R25" s="85">
        <f t="shared" si="3"/>
        <v>21804.13</v>
      </c>
      <c r="T25" s="85">
        <f t="shared" si="1"/>
        <v>-1990.6900000000023</v>
      </c>
    </row>
    <row r="26" spans="1:20" ht="27.75" customHeight="1">
      <c r="A26" s="10" t="s">
        <v>106</v>
      </c>
      <c r="B26" s="14" t="s">
        <v>24</v>
      </c>
      <c r="C26" s="80"/>
      <c r="D26" s="90"/>
      <c r="E26" s="90"/>
      <c r="F26" s="91"/>
      <c r="G26" s="80"/>
      <c r="H26" s="83" t="s">
        <v>96</v>
      </c>
      <c r="I26" s="92">
        <f>Teto!G23</f>
        <v>41115.449999999997</v>
      </c>
      <c r="J26" s="92"/>
      <c r="K26" s="93">
        <f>Produção_tabwin!D115</f>
        <v>0</v>
      </c>
      <c r="L26" s="80"/>
      <c r="M26" s="283">
        <v>0</v>
      </c>
      <c r="N26" s="86">
        <f t="shared" si="2"/>
        <v>41115.449999999997</v>
      </c>
      <c r="P26" s="85">
        <f>Produção_tabwin!G115</f>
        <v>16370.19</v>
      </c>
      <c r="R26" s="85">
        <f t="shared" si="3"/>
        <v>16370.19</v>
      </c>
      <c r="T26" s="85">
        <f t="shared" si="1"/>
        <v>24745.259999999995</v>
      </c>
    </row>
    <row r="27" spans="1:20" ht="27.75" customHeight="1">
      <c r="A27" s="10" t="s">
        <v>230</v>
      </c>
      <c r="B27" s="14" t="s">
        <v>227</v>
      </c>
      <c r="C27" s="80"/>
      <c r="D27" s="90"/>
      <c r="E27" s="90"/>
      <c r="F27" s="91"/>
      <c r="G27" s="80"/>
      <c r="H27" s="83" t="s">
        <v>92</v>
      </c>
      <c r="I27" s="92">
        <v>57306.2</v>
      </c>
      <c r="J27" s="92"/>
      <c r="K27" s="93">
        <f>Produção_tabwin!D121</f>
        <v>5769.02</v>
      </c>
      <c r="L27" s="80"/>
      <c r="M27" s="283">
        <v>0</v>
      </c>
      <c r="N27" s="86">
        <f t="shared" si="2"/>
        <v>51537.179999999993</v>
      </c>
      <c r="P27" s="85">
        <f>Produção_tabwin!G121</f>
        <v>16382.33</v>
      </c>
      <c r="R27" s="85">
        <f t="shared" si="3"/>
        <v>22151.35</v>
      </c>
      <c r="T27" s="85">
        <f t="shared" si="1"/>
        <v>35154.85</v>
      </c>
    </row>
    <row r="28" spans="1:20" ht="27.75" customHeight="1">
      <c r="A28" s="10" t="s">
        <v>231</v>
      </c>
      <c r="B28" s="10" t="s">
        <v>228</v>
      </c>
      <c r="C28" s="80"/>
      <c r="D28" s="90"/>
      <c r="E28" s="90"/>
      <c r="F28" s="91"/>
      <c r="G28" s="80"/>
      <c r="H28" s="83" t="s">
        <v>92</v>
      </c>
      <c r="I28" s="92">
        <v>38523.03</v>
      </c>
      <c r="J28" s="92"/>
      <c r="K28" s="93">
        <f>Produção_tabwin!D122</f>
        <v>141341.47999999998</v>
      </c>
      <c r="L28" s="80"/>
      <c r="M28" s="283">
        <v>0</v>
      </c>
      <c r="N28" s="86">
        <f t="shared" si="2"/>
        <v>-102818.44999999998</v>
      </c>
      <c r="P28" s="85">
        <f>Produção_tabwin!G122</f>
        <v>0</v>
      </c>
      <c r="R28" s="85">
        <f t="shared" si="3"/>
        <v>141341.47999999998</v>
      </c>
      <c r="T28" s="85">
        <f t="shared" si="1"/>
        <v>-102818.44999999998</v>
      </c>
    </row>
    <row r="29" spans="1:20" ht="27.75" customHeight="1">
      <c r="A29" s="10" t="s">
        <v>232</v>
      </c>
      <c r="B29" s="14" t="s">
        <v>229</v>
      </c>
      <c r="C29" s="80"/>
      <c r="D29" s="90"/>
      <c r="E29" s="90"/>
      <c r="F29" s="91"/>
      <c r="G29" s="80"/>
      <c r="H29" s="83" t="s">
        <v>92</v>
      </c>
      <c r="I29" s="92">
        <v>42607.5</v>
      </c>
      <c r="J29" s="92"/>
      <c r="K29" s="93">
        <f>Produção_tabwin!D123</f>
        <v>14384.55</v>
      </c>
      <c r="L29" s="80"/>
      <c r="M29" s="283">
        <v>0</v>
      </c>
      <c r="N29" s="86">
        <f t="shared" si="2"/>
        <v>28222.95</v>
      </c>
      <c r="P29" s="85">
        <f>Produção_tabwin!G123</f>
        <v>0</v>
      </c>
      <c r="R29" s="85">
        <f t="shared" si="3"/>
        <v>14384.55</v>
      </c>
      <c r="T29" s="85">
        <f t="shared" si="1"/>
        <v>28222.95</v>
      </c>
    </row>
    <row r="30" spans="1:20" ht="23.25" customHeight="1">
      <c r="A30" s="73"/>
      <c r="B30" s="73" t="s">
        <v>9</v>
      </c>
      <c r="C30" s="74"/>
      <c r="D30" s="75">
        <f>SUM(D11:D24)</f>
        <v>1712673.6600000008</v>
      </c>
      <c r="E30" s="75">
        <f>SUM(E11:E24)</f>
        <v>222735.2</v>
      </c>
      <c r="F30" s="75">
        <f>SUM(F11:F24)</f>
        <v>1935408.860000001</v>
      </c>
      <c r="G30" s="74"/>
      <c r="H30" s="76"/>
      <c r="I30" s="94">
        <f>SUM(I11:I26)</f>
        <v>1606550.43</v>
      </c>
      <c r="J30" s="94"/>
      <c r="K30" s="75">
        <f>SUM(K11:K26)</f>
        <v>1288247.77</v>
      </c>
      <c r="L30" s="74"/>
      <c r="M30" s="95">
        <f>SUM(M11:M29)</f>
        <v>174803.73</v>
      </c>
      <c r="N30" s="96">
        <f>SUM(N11:N29)</f>
        <v>470048.07000000012</v>
      </c>
      <c r="P30" s="97">
        <f>SUM(P11:P26)</f>
        <v>277374.92999999993</v>
      </c>
      <c r="R30" s="97">
        <f>SUM(R11:R26)</f>
        <v>1565622.6999999997</v>
      </c>
      <c r="T30" s="98">
        <f t="shared" si="1"/>
        <v>40927.730000000214</v>
      </c>
    </row>
    <row r="31" spans="1:20" ht="6.75" customHeight="1">
      <c r="T31" s="99"/>
    </row>
    <row r="32" spans="1:20" ht="26.25" customHeight="1">
      <c r="K32" s="100" t="s">
        <v>107</v>
      </c>
      <c r="L32" s="101"/>
      <c r="M32" s="102"/>
      <c r="N32" s="103">
        <f>N11+N13+N15+N17+N28</f>
        <v>-280217.14</v>
      </c>
    </row>
    <row r="33" spans="1:258" s="30" customFormat="1" ht="10.5" customHeight="1">
      <c r="A33" s="1"/>
      <c r="B33" s="1"/>
      <c r="C33" s="1"/>
      <c r="D33" s="2"/>
      <c r="E33" s="2"/>
      <c r="F33" s="1"/>
      <c r="G33" s="1"/>
      <c r="H33" s="1"/>
      <c r="I33" s="2"/>
      <c r="J33" s="2"/>
      <c r="K33" s="104"/>
      <c r="L33" s="104"/>
      <c r="M33" s="104"/>
      <c r="N33" s="10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6.25" customHeight="1">
      <c r="K34" s="100" t="s">
        <v>108</v>
      </c>
      <c r="L34" s="102"/>
      <c r="M34" s="102"/>
      <c r="N34" s="96">
        <f>N16+N18+N19+N27+N29</f>
        <v>282460.17</v>
      </c>
    </row>
    <row r="35" spans="1:258" ht="17.25" customHeight="1">
      <c r="T35" s="13"/>
    </row>
    <row r="36" spans="1:258" ht="25.5" customHeight="1">
      <c r="K36" s="100" t="s">
        <v>109</v>
      </c>
      <c r="L36" s="102"/>
      <c r="M36" s="102"/>
      <c r="N36" s="96">
        <f>N24</f>
        <v>-24009.01999999996</v>
      </c>
    </row>
    <row r="37" spans="1:258" ht="14.25" customHeight="1">
      <c r="B37" s="106"/>
      <c r="C37" s="106"/>
      <c r="D37" s="107"/>
      <c r="E37" s="107"/>
      <c r="F37" s="106"/>
      <c r="G37" s="106"/>
      <c r="H37" s="106"/>
      <c r="I37" s="107"/>
      <c r="J37" s="107"/>
      <c r="K37" s="107"/>
      <c r="L37" s="107"/>
      <c r="M37" s="107"/>
      <c r="N37" s="108"/>
      <c r="T37" s="13"/>
    </row>
    <row r="38" spans="1:258" ht="27" customHeight="1">
      <c r="B38" s="106"/>
      <c r="C38" s="106"/>
      <c r="D38" s="107"/>
      <c r="E38" s="107"/>
      <c r="F38" s="106"/>
      <c r="G38" s="106"/>
      <c r="H38" s="106"/>
      <c r="I38" s="107"/>
      <c r="J38" s="107"/>
      <c r="K38" s="100" t="s">
        <v>110</v>
      </c>
      <c r="L38" s="87"/>
      <c r="M38" s="87"/>
      <c r="N38" s="109">
        <f>N12+N14+N20+N21+N22+N23+N25+N26</f>
        <v>491814.06000000006</v>
      </c>
    </row>
    <row r="39" spans="1:258" ht="16.5" customHeight="1">
      <c r="B39" s="106"/>
      <c r="C39" s="106"/>
      <c r="D39" s="107"/>
      <c r="E39" s="107"/>
      <c r="F39" s="106"/>
      <c r="G39" s="106"/>
      <c r="H39" s="106"/>
      <c r="I39" s="107"/>
      <c r="J39" s="107"/>
      <c r="K39" s="107"/>
      <c r="L39" s="107"/>
      <c r="M39" s="107"/>
      <c r="N39" s="108"/>
    </row>
    <row r="40" spans="1:258" ht="28.5" customHeight="1">
      <c r="B40" s="106"/>
      <c r="C40" s="106"/>
      <c r="D40" s="107"/>
      <c r="E40" s="107"/>
      <c r="F40" s="106"/>
      <c r="G40" s="106"/>
      <c r="H40" s="106"/>
      <c r="I40" s="107"/>
      <c r="J40" s="107"/>
      <c r="K40" s="100" t="s">
        <v>111</v>
      </c>
      <c r="L40" s="102"/>
      <c r="M40" s="102"/>
      <c r="N40" s="96">
        <f>N32+N36</f>
        <v>-304226.15999999997</v>
      </c>
    </row>
    <row r="41" spans="1:258" ht="10.5" customHeight="1">
      <c r="B41" s="106"/>
      <c r="C41" s="106"/>
      <c r="D41" s="107"/>
      <c r="E41" s="107"/>
      <c r="F41" s="106"/>
      <c r="G41" s="106"/>
      <c r="H41" s="106"/>
      <c r="I41" s="107"/>
      <c r="J41" s="107"/>
      <c r="K41" s="106"/>
      <c r="L41" s="106"/>
      <c r="M41" s="106"/>
      <c r="N41" s="110"/>
    </row>
    <row r="42" spans="1:258" ht="30.75" customHeight="1">
      <c r="B42" s="106"/>
      <c r="C42" s="106"/>
      <c r="D42" s="107"/>
      <c r="E42" s="107"/>
      <c r="F42" s="106"/>
      <c r="G42" s="106"/>
      <c r="H42" s="106"/>
      <c r="I42" s="107"/>
      <c r="J42" s="107"/>
      <c r="K42" s="100" t="s">
        <v>112</v>
      </c>
      <c r="L42" s="87"/>
      <c r="M42" s="87"/>
      <c r="N42" s="109">
        <f>N34+N38</f>
        <v>774274.23</v>
      </c>
    </row>
    <row r="43" spans="1:258" ht="22.5" customHeight="1">
      <c r="C43" s="106"/>
      <c r="D43" s="107"/>
      <c r="E43" s="107"/>
      <c r="F43" s="106"/>
      <c r="G43" s="106"/>
      <c r="H43" s="106"/>
      <c r="I43" s="107"/>
      <c r="J43" s="107"/>
      <c r="K43" s="106"/>
      <c r="L43" s="106"/>
      <c r="M43" s="106"/>
      <c r="N43" s="110"/>
    </row>
    <row r="44" spans="1:258" ht="9" customHeight="1"/>
    <row r="45" spans="1:258" ht="25.5" customHeight="1"/>
    <row r="46" spans="1:258" ht="18.75" customHeight="1"/>
    <row r="47" spans="1:258" ht="18.75" customHeight="1"/>
    <row r="48" spans="1:258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showGridLines="0" tabSelected="1" zoomScale="60" zoomScaleNormal="60" workbookViewId="0">
      <selection activeCell="A7" sqref="A7:M30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73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74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75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76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t="s">
        <v>77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B6" s="1"/>
      <c r="C6" s="2"/>
      <c r="D6" s="2"/>
      <c r="E6" s="1"/>
      <c r="F6" s="1"/>
      <c r="G6" s="1"/>
      <c r="H6" s="1"/>
      <c r="I6" s="2"/>
    </row>
    <row r="7" spans="1:13" ht="93" customHeight="1">
      <c r="B7" s="356" t="s">
        <v>273</v>
      </c>
      <c r="C7" s="356"/>
      <c r="D7" s="356"/>
      <c r="E7" s="356"/>
      <c r="F7" s="356"/>
      <c r="G7" s="356"/>
      <c r="H7" s="356"/>
      <c r="I7" s="356"/>
      <c r="J7" s="356"/>
      <c r="K7" s="356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57" t="s">
        <v>113</v>
      </c>
      <c r="B9" s="357" t="s">
        <v>5</v>
      </c>
      <c r="C9" s="74"/>
      <c r="D9" s="358" t="s">
        <v>79</v>
      </c>
      <c r="E9" s="358"/>
      <c r="F9" s="358"/>
      <c r="G9" s="359" t="s">
        <v>80</v>
      </c>
      <c r="H9" s="358" t="s">
        <v>114</v>
      </c>
      <c r="I9" s="358"/>
      <c r="J9" s="74"/>
      <c r="K9" s="361" t="s">
        <v>83</v>
      </c>
      <c r="M9" s="77" t="s">
        <v>84</v>
      </c>
    </row>
    <row r="10" spans="1:13" ht="27" customHeight="1">
      <c r="A10" s="357"/>
      <c r="B10" s="357"/>
      <c r="C10" s="74"/>
      <c r="D10" s="75" t="s">
        <v>27</v>
      </c>
      <c r="E10" s="75" t="s">
        <v>87</v>
      </c>
      <c r="F10" s="73" t="s">
        <v>9</v>
      </c>
      <c r="G10" s="359"/>
      <c r="H10" s="75" t="s">
        <v>88</v>
      </c>
      <c r="I10" s="111" t="s">
        <v>89</v>
      </c>
      <c r="J10" s="74"/>
      <c r="K10" s="361"/>
      <c r="M10" s="78" t="s">
        <v>90</v>
      </c>
    </row>
    <row r="11" spans="1:13" ht="29.25" customHeight="1">
      <c r="A11" s="112" t="s">
        <v>91</v>
      </c>
      <c r="B11" s="112" t="s">
        <v>10</v>
      </c>
      <c r="C11" s="80"/>
      <c r="D11" s="81"/>
      <c r="E11" s="81"/>
      <c r="F11" s="82"/>
      <c r="G11" s="83" t="s">
        <v>92</v>
      </c>
      <c r="H11" s="113">
        <f>Teto!G33</f>
        <v>130151.42</v>
      </c>
      <c r="I11" s="85">
        <f>Produção_tabwin!D94</f>
        <v>87513.99</v>
      </c>
      <c r="J11" s="80"/>
      <c r="K11" s="114">
        <f t="shared" ref="K11:K17" si="0">H11-I11</f>
        <v>42637.429999999993</v>
      </c>
      <c r="M11" s="85">
        <f>Produção_tabwin!G94</f>
        <v>0</v>
      </c>
    </row>
    <row r="12" spans="1:13" ht="29.25" customHeight="1">
      <c r="A12" s="112" t="s">
        <v>95</v>
      </c>
      <c r="B12" s="112" t="s">
        <v>14</v>
      </c>
      <c r="C12" s="80"/>
      <c r="D12" s="87"/>
      <c r="E12" s="87"/>
      <c r="F12" s="88"/>
      <c r="G12" s="83" t="s">
        <v>96</v>
      </c>
      <c r="H12" s="113">
        <f>Teto!G34</f>
        <v>15262.59</v>
      </c>
      <c r="I12" s="85">
        <f>Produção_tabwin!D91</f>
        <v>18313.900000000001</v>
      </c>
      <c r="J12" s="80"/>
      <c r="K12" s="114">
        <f t="shared" si="0"/>
        <v>-3051.3100000000013</v>
      </c>
      <c r="M12" s="85">
        <f>Produção_tabwin!G91</f>
        <v>0</v>
      </c>
    </row>
    <row r="13" spans="1:13" ht="29.25" customHeight="1">
      <c r="A13" s="112" t="s">
        <v>97</v>
      </c>
      <c r="B13" s="112" t="s">
        <v>15</v>
      </c>
      <c r="C13" s="80"/>
      <c r="D13" s="90"/>
      <c r="E13" s="90"/>
      <c r="F13" s="91"/>
      <c r="G13" s="83" t="s">
        <v>92</v>
      </c>
      <c r="H13" s="113">
        <f>Teto!G35</f>
        <v>28723.01</v>
      </c>
      <c r="I13" s="85">
        <f>Produção_tabwin!D87</f>
        <v>0</v>
      </c>
      <c r="J13" s="80"/>
      <c r="K13" s="114">
        <f t="shared" si="0"/>
        <v>28723.01</v>
      </c>
      <c r="M13" s="85">
        <f>Produção_tabwin!G87</f>
        <v>0</v>
      </c>
    </row>
    <row r="14" spans="1:13" ht="29.25" customHeight="1">
      <c r="A14" s="112" t="s">
        <v>95</v>
      </c>
      <c r="B14" s="112" t="s">
        <v>18</v>
      </c>
      <c r="C14" s="80"/>
      <c r="D14" s="90"/>
      <c r="E14" s="90"/>
      <c r="F14" s="91"/>
      <c r="G14" s="83" t="s">
        <v>92</v>
      </c>
      <c r="H14" s="113">
        <f>Teto!G36</f>
        <v>79182.929999999993</v>
      </c>
      <c r="I14" s="85">
        <f>Produção_tabwin!D84</f>
        <v>80476.28</v>
      </c>
      <c r="J14" s="80"/>
      <c r="K14" s="114">
        <f t="shared" si="0"/>
        <v>-1293.3500000000058</v>
      </c>
      <c r="M14" s="85">
        <f>Produção_tabwin!G84</f>
        <v>189031.66</v>
      </c>
    </row>
    <row r="15" spans="1:13" ht="29.25" customHeight="1">
      <c r="A15" s="112" t="s">
        <v>99</v>
      </c>
      <c r="B15" s="112" t="s">
        <v>19</v>
      </c>
      <c r="C15" s="80"/>
      <c r="D15" s="90"/>
      <c r="E15" s="90"/>
      <c r="F15" s="91"/>
      <c r="G15" s="83" t="s">
        <v>92</v>
      </c>
      <c r="H15" s="113">
        <f>Teto!G37</f>
        <v>46450.53</v>
      </c>
      <c r="I15" s="85">
        <f>Produção_tabwin!D86</f>
        <v>0</v>
      </c>
      <c r="J15" s="80"/>
      <c r="K15" s="114">
        <f t="shared" si="0"/>
        <v>46450.53</v>
      </c>
      <c r="M15" s="85">
        <f>Produção_tabwin!G86</f>
        <v>0</v>
      </c>
    </row>
    <row r="16" spans="1:13" ht="29.25" customHeight="1">
      <c r="A16" s="112" t="s">
        <v>104</v>
      </c>
      <c r="B16" s="115" t="s">
        <v>23</v>
      </c>
      <c r="C16" s="80"/>
      <c r="D16" s="90"/>
      <c r="E16" s="90"/>
      <c r="F16" s="91"/>
      <c r="G16" s="83" t="s">
        <v>96</v>
      </c>
      <c r="H16" s="113">
        <f>Teto!G38</f>
        <v>48706.48</v>
      </c>
      <c r="I16" s="85">
        <f>Produção_tabwin!D89</f>
        <v>93098.83</v>
      </c>
      <c r="J16" s="80"/>
      <c r="K16" s="114">
        <f t="shared" si="0"/>
        <v>-44392.35</v>
      </c>
      <c r="M16" s="85">
        <f>Produção_tabwin!G89</f>
        <v>0</v>
      </c>
    </row>
    <row r="17" spans="1:13" ht="29.25" customHeight="1">
      <c r="A17" s="112" t="s">
        <v>102</v>
      </c>
      <c r="B17" s="115" t="s">
        <v>20</v>
      </c>
      <c r="C17" s="80"/>
      <c r="D17" s="90"/>
      <c r="E17" s="90"/>
      <c r="F17" s="91"/>
      <c r="G17" s="83" t="s">
        <v>96</v>
      </c>
      <c r="H17" s="116">
        <f>Teto!G39</f>
        <v>0</v>
      </c>
      <c r="I17" s="113">
        <f>Produção_tabwin!D97</f>
        <v>0</v>
      </c>
      <c r="J17" s="80"/>
      <c r="K17" s="114">
        <f t="shared" si="0"/>
        <v>0</v>
      </c>
      <c r="M17" s="85">
        <f>Produção_tabwin!G97</f>
        <v>0</v>
      </c>
    </row>
    <row r="18" spans="1:13" ht="29.25" customHeight="1">
      <c r="A18" s="73"/>
      <c r="B18" s="73" t="s">
        <v>9</v>
      </c>
      <c r="C18" s="74"/>
      <c r="D18" s="75">
        <f>SUM(D11:D16)</f>
        <v>0</v>
      </c>
      <c r="E18" s="75">
        <f>SUM(E11:E16)</f>
        <v>0</v>
      </c>
      <c r="F18" s="75">
        <f>SUM(F11:F16)</f>
        <v>0</v>
      </c>
      <c r="G18" s="76"/>
      <c r="H18" s="96">
        <f>SUM(H11:H17)</f>
        <v>348476.95999999996</v>
      </c>
      <c r="I18" s="96">
        <f>SUM(I11:I17)</f>
        <v>279403</v>
      </c>
      <c r="J18" s="74"/>
      <c r="K18" s="96">
        <f>SUM(K11:K17)</f>
        <v>69073.959999999992</v>
      </c>
      <c r="M18" s="306">
        <f>SUM(M11:M17)</f>
        <v>189031.66</v>
      </c>
    </row>
    <row r="19" spans="1:13" ht="24" customHeight="1">
      <c r="B19" s="1"/>
      <c r="C19" s="1"/>
      <c r="D19" s="2"/>
      <c r="E19" s="2"/>
      <c r="F19" s="1"/>
      <c r="G19" s="1"/>
      <c r="H19" s="2"/>
      <c r="I19" s="13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0" t="s">
        <v>107</v>
      </c>
      <c r="I20" s="101"/>
      <c r="J20" s="102"/>
      <c r="K20" s="103">
        <v>0</v>
      </c>
    </row>
    <row r="21" spans="1:13" ht="10.5" customHeight="1">
      <c r="B21" s="1"/>
      <c r="C21" s="1"/>
      <c r="D21" s="2"/>
      <c r="E21" s="2"/>
      <c r="F21" s="1"/>
      <c r="G21" s="1"/>
      <c r="H21" s="104"/>
      <c r="I21" s="104"/>
      <c r="J21" s="104"/>
      <c r="K21" s="105"/>
    </row>
    <row r="22" spans="1:13" ht="17.25" customHeight="1">
      <c r="B22" s="1"/>
      <c r="C22" s="1"/>
      <c r="D22" s="2"/>
      <c r="E22" s="2"/>
      <c r="F22" s="1"/>
      <c r="G22" s="1"/>
      <c r="H22" s="100" t="s">
        <v>108</v>
      </c>
      <c r="I22" s="102"/>
      <c r="J22" s="102"/>
      <c r="K22" s="96">
        <f>K11+K13+K14+K15</f>
        <v>116517.61999999998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2"/>
    </row>
    <row r="24" spans="1:13" ht="17.25" customHeight="1">
      <c r="B24" s="1"/>
      <c r="C24" s="1"/>
      <c r="D24" s="2"/>
      <c r="E24" s="2"/>
      <c r="F24" s="1"/>
      <c r="G24" s="1"/>
      <c r="H24" s="100" t="s">
        <v>109</v>
      </c>
      <c r="I24" s="102"/>
      <c r="J24" s="102"/>
      <c r="K24" s="96">
        <f>K16</f>
        <v>-44392.35</v>
      </c>
    </row>
    <row r="25" spans="1:13" ht="14.25" customHeight="1">
      <c r="B25" s="106"/>
      <c r="C25" s="106"/>
      <c r="D25" s="107"/>
      <c r="E25" s="107"/>
      <c r="F25" s="106"/>
      <c r="G25" s="106"/>
      <c r="H25" s="107"/>
      <c r="I25" s="107"/>
      <c r="J25" s="107"/>
      <c r="K25" s="108"/>
    </row>
    <row r="26" spans="1:13" ht="20.25" customHeight="1">
      <c r="B26" s="106"/>
      <c r="C26" s="106"/>
      <c r="D26" s="107"/>
      <c r="E26" s="107"/>
      <c r="F26" s="106"/>
      <c r="G26" s="106"/>
      <c r="H26" s="100" t="s">
        <v>110</v>
      </c>
      <c r="I26" s="87"/>
      <c r="J26" s="87"/>
      <c r="K26" s="109">
        <f>K12+K17</f>
        <v>-3051.3100000000013</v>
      </c>
    </row>
    <row r="27" spans="1:13" ht="12" customHeight="1">
      <c r="B27" s="106"/>
      <c r="C27" s="106"/>
      <c r="D27" s="107"/>
      <c r="E27" s="107"/>
      <c r="F27" s="106"/>
      <c r="G27" s="106"/>
      <c r="H27" s="107"/>
      <c r="I27" s="107"/>
      <c r="J27" s="107"/>
      <c r="K27" s="108"/>
    </row>
    <row r="28" spans="1:13" ht="19.5" customHeight="1">
      <c r="C28" s="106"/>
      <c r="D28" s="107"/>
      <c r="E28" s="107"/>
      <c r="F28" s="106"/>
      <c r="G28" s="106"/>
      <c r="H28" s="100" t="s">
        <v>111</v>
      </c>
      <c r="I28" s="102"/>
      <c r="J28" s="102"/>
      <c r="K28" s="96">
        <f>K20+K24</f>
        <v>-44392.35</v>
      </c>
    </row>
    <row r="29" spans="1:13" ht="19.5" customHeight="1">
      <c r="H29" s="106"/>
      <c r="I29" s="106"/>
      <c r="J29" s="106"/>
      <c r="K29" s="110"/>
    </row>
    <row r="30" spans="1:13" ht="19.5" customHeight="1">
      <c r="H30" s="100" t="s">
        <v>112</v>
      </c>
      <c r="I30" s="87"/>
      <c r="J30" s="87"/>
      <c r="K30" s="109">
        <f>K22+K26</f>
        <v>113466.30999999998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17" t="s">
        <v>115</v>
      </c>
      <c r="B1" s="118"/>
      <c r="C1" s="118"/>
      <c r="D1" s="118"/>
      <c r="E1" s="118"/>
      <c r="F1" s="118"/>
      <c r="G1" s="119"/>
    </row>
    <row r="2" spans="1:13" ht="19.5" customHeight="1">
      <c r="A2" s="120" t="s">
        <v>116</v>
      </c>
      <c r="G2" s="121"/>
    </row>
    <row r="3" spans="1:13" ht="19.5" customHeight="1">
      <c r="A3" s="120" t="s">
        <v>117</v>
      </c>
      <c r="G3" s="121"/>
    </row>
    <row r="4" spans="1:13" ht="19.5" customHeight="1">
      <c r="A4" s="120" t="s">
        <v>118</v>
      </c>
      <c r="G4" s="121"/>
    </row>
    <row r="5" spans="1:13" ht="19.5" customHeight="1">
      <c r="A5" s="122" t="s">
        <v>119</v>
      </c>
      <c r="B5" s="123"/>
      <c r="C5" s="123"/>
      <c r="D5" s="123"/>
      <c r="E5" s="123"/>
      <c r="F5" s="123"/>
      <c r="G5" s="124"/>
    </row>
    <row r="6" spans="1:13" ht="19.5" customHeight="1">
      <c r="A6" s="125"/>
      <c r="B6" s="126"/>
      <c r="C6" s="126"/>
      <c r="D6" s="126"/>
      <c r="E6" s="126"/>
      <c r="F6" s="126"/>
      <c r="G6" s="127"/>
    </row>
    <row r="7" spans="1:13" ht="98.25" customHeight="1">
      <c r="A7" s="362" t="s">
        <v>210</v>
      </c>
      <c r="B7" s="362"/>
      <c r="C7" s="362"/>
      <c r="D7" s="362"/>
      <c r="E7" s="362"/>
      <c r="F7" s="123"/>
      <c r="G7" s="124"/>
    </row>
    <row r="9" spans="1:13" ht="39" customHeight="1">
      <c r="A9" s="363" t="s">
        <v>113</v>
      </c>
      <c r="B9" s="363" t="s">
        <v>5</v>
      </c>
      <c r="C9" s="364" t="s">
        <v>80</v>
      </c>
      <c r="D9" s="365" t="s">
        <v>81</v>
      </c>
      <c r="E9" s="365"/>
      <c r="F9" s="131"/>
      <c r="G9" s="366" t="s">
        <v>120</v>
      </c>
      <c r="H9" s="132"/>
      <c r="I9" s="366" t="s">
        <v>84</v>
      </c>
      <c r="J9" s="132"/>
      <c r="K9" s="366" t="s">
        <v>121</v>
      </c>
      <c r="L9" s="132"/>
      <c r="M9" s="361" t="s">
        <v>122</v>
      </c>
    </row>
    <row r="10" spans="1:13" ht="39" customHeight="1">
      <c r="A10" s="363"/>
      <c r="B10" s="363"/>
      <c r="C10" s="364"/>
      <c r="D10" s="130" t="s">
        <v>88</v>
      </c>
      <c r="E10" s="128" t="s">
        <v>123</v>
      </c>
      <c r="F10" s="131"/>
      <c r="G10" s="366"/>
      <c r="H10" s="132"/>
      <c r="I10" s="366"/>
      <c r="J10" s="132"/>
      <c r="K10" s="366"/>
      <c r="L10" s="132"/>
      <c r="M10" s="361"/>
    </row>
    <row r="11" spans="1:13" ht="39.75" customHeight="1">
      <c r="A11" s="133" t="s">
        <v>91</v>
      </c>
      <c r="B11" s="134" t="s">
        <v>10</v>
      </c>
      <c r="C11" s="135" t="s">
        <v>92</v>
      </c>
      <c r="D11" s="136">
        <f>Teto!G9+Teto!G33</f>
        <v>208560.14</v>
      </c>
      <c r="E11" s="137">
        <f>Cirurgias_de_Neuro!K11-Cirurgias_de_Neuro!M11</f>
        <v>211977.44</v>
      </c>
      <c r="F11" s="132"/>
      <c r="G11" s="137">
        <f t="shared" ref="G11:G19" si="0">D11-E11</f>
        <v>-3417.2999999999884</v>
      </c>
      <c r="H11" s="132"/>
      <c r="I11" s="137">
        <f>Cirurgias_de_Neuro!P11</f>
        <v>0</v>
      </c>
      <c r="J11" s="132"/>
      <c r="K11" s="137">
        <f t="shared" ref="K11:K19" si="1">I11+E11</f>
        <v>211977.44</v>
      </c>
      <c r="L11" s="132"/>
      <c r="M11" s="138">
        <f t="shared" ref="M11:M19" si="2">D11-K11</f>
        <v>-3417.2999999999884</v>
      </c>
    </row>
    <row r="12" spans="1:13" ht="39.75" customHeight="1">
      <c r="A12" s="133" t="s">
        <v>98</v>
      </c>
      <c r="B12" s="139" t="s">
        <v>21</v>
      </c>
      <c r="C12" s="135" t="s">
        <v>92</v>
      </c>
      <c r="D12" s="136">
        <f>Teto!G20</f>
        <v>70543.11</v>
      </c>
      <c r="E12" s="137">
        <f>Cirurgias_de_Neuro!K18-Cirurgias_de_Neuro!M18</f>
        <v>3939.71</v>
      </c>
      <c r="F12" s="132"/>
      <c r="G12" s="137">
        <f t="shared" si="0"/>
        <v>66603.399999999994</v>
      </c>
      <c r="H12" s="132"/>
      <c r="I12" s="137">
        <f>Cirurgias_de_Neuro!P18</f>
        <v>0</v>
      </c>
      <c r="J12" s="132"/>
      <c r="K12" s="137">
        <f t="shared" si="1"/>
        <v>3939.71</v>
      </c>
      <c r="L12" s="132"/>
      <c r="M12" s="138">
        <f t="shared" si="2"/>
        <v>66603.399999999994</v>
      </c>
    </row>
    <row r="13" spans="1:13" ht="39.75" customHeight="1">
      <c r="A13" s="133" t="s">
        <v>93</v>
      </c>
      <c r="B13" s="139" t="s">
        <v>12</v>
      </c>
      <c r="C13" s="135" t="s">
        <v>92</v>
      </c>
      <c r="D13" s="136">
        <f>Teto!G11</f>
        <v>205201.79</v>
      </c>
      <c r="E13" s="137">
        <f>Cirurgias_de_Neuro!K12-Cirurgias_de_Neuro!M12</f>
        <v>29106.579999999998</v>
      </c>
      <c r="F13" s="132"/>
      <c r="G13" s="137">
        <f t="shared" si="0"/>
        <v>176095.21000000002</v>
      </c>
      <c r="H13" s="132"/>
      <c r="I13" s="137">
        <f>Cirurgias_de_Neuro!P12</f>
        <v>1529.84</v>
      </c>
      <c r="J13" s="132"/>
      <c r="K13" s="137">
        <f t="shared" si="1"/>
        <v>30636.42</v>
      </c>
      <c r="L13" s="132"/>
      <c r="M13" s="138">
        <f t="shared" si="2"/>
        <v>174565.37</v>
      </c>
    </row>
    <row r="14" spans="1:13" ht="39.75" customHeight="1">
      <c r="A14" s="133" t="s">
        <v>94</v>
      </c>
      <c r="B14" s="139" t="s">
        <v>13</v>
      </c>
      <c r="C14" s="135" t="s">
        <v>92</v>
      </c>
      <c r="D14" s="136">
        <f>Teto!G12</f>
        <v>14249.29</v>
      </c>
      <c r="E14" s="137">
        <f>Cirurgias_de_Neuro!K13-Cirurgias_de_Neuro!M13</f>
        <v>24925.850000000002</v>
      </c>
      <c r="F14" s="132"/>
      <c r="G14" s="137">
        <f t="shared" si="0"/>
        <v>-10676.560000000001</v>
      </c>
      <c r="H14" s="132"/>
      <c r="I14" s="137">
        <f>Cirurgias_de_Neuro!P13</f>
        <v>0</v>
      </c>
      <c r="J14" s="132"/>
      <c r="K14" s="137">
        <f t="shared" si="1"/>
        <v>24925.850000000002</v>
      </c>
      <c r="L14" s="132"/>
      <c r="M14" s="138">
        <f t="shared" si="2"/>
        <v>-10676.560000000001</v>
      </c>
    </row>
    <row r="15" spans="1:13" ht="39.75" customHeight="1">
      <c r="A15" s="133" t="s">
        <v>95</v>
      </c>
      <c r="B15" s="139" t="s">
        <v>14</v>
      </c>
      <c r="C15" s="135" t="s">
        <v>96</v>
      </c>
      <c r="D15" s="136">
        <f>Teto!G13+Teto!G34</f>
        <v>150074.32</v>
      </c>
      <c r="E15" s="137">
        <f>Cirurgias_de_Neuro!K14-Cirurgias_de_Neuro!M14</f>
        <v>113720.63</v>
      </c>
      <c r="F15" s="132"/>
      <c r="G15" s="137">
        <f t="shared" si="0"/>
        <v>36353.69</v>
      </c>
      <c r="H15" s="132"/>
      <c r="I15" s="137">
        <f>Cirurgias_de_Neuro!P14</f>
        <v>0</v>
      </c>
      <c r="J15" s="132"/>
      <c r="K15" s="137">
        <f t="shared" si="1"/>
        <v>113720.63</v>
      </c>
      <c r="L15" s="132"/>
      <c r="M15" s="138">
        <f t="shared" si="2"/>
        <v>36353.69</v>
      </c>
    </row>
    <row r="16" spans="1:13" ht="39.75" customHeight="1">
      <c r="A16" s="133" t="s">
        <v>97</v>
      </c>
      <c r="B16" s="139" t="s">
        <v>15</v>
      </c>
      <c r="C16" s="135" t="s">
        <v>92</v>
      </c>
      <c r="D16" s="136">
        <f>Teto!G14+Teto!G35</f>
        <v>125673.09999999999</v>
      </c>
      <c r="E16" s="137">
        <f>Cirurgias_de_Neuro!K15-Cirurgias_de_Neuro!M15</f>
        <v>102963.09000000001</v>
      </c>
      <c r="F16" s="132"/>
      <c r="G16" s="137">
        <f t="shared" si="0"/>
        <v>22710.00999999998</v>
      </c>
      <c r="H16" s="132"/>
      <c r="I16" s="137">
        <f>Cirurgias_de_Neuro!P15</f>
        <v>29666.400000000001</v>
      </c>
      <c r="J16" s="132"/>
      <c r="K16" s="137">
        <f t="shared" si="1"/>
        <v>132629.49000000002</v>
      </c>
      <c r="L16" s="132"/>
      <c r="M16" s="138">
        <f t="shared" si="2"/>
        <v>-6956.3900000000285</v>
      </c>
    </row>
    <row r="17" spans="1:13" ht="39.75" customHeight="1">
      <c r="A17" s="133" t="s">
        <v>95</v>
      </c>
      <c r="B17" s="139" t="s">
        <v>16</v>
      </c>
      <c r="C17" s="135" t="s">
        <v>92</v>
      </c>
      <c r="D17" s="136">
        <f>Teto!G15</f>
        <v>155976.26999999999</v>
      </c>
      <c r="E17" s="137">
        <f>Cirurgias_de_Neuro!K16-Cirurgias_de_Neuro!M16</f>
        <v>34126.92</v>
      </c>
      <c r="F17" s="132"/>
      <c r="G17" s="137">
        <f t="shared" si="0"/>
        <v>121849.34999999999</v>
      </c>
      <c r="H17" s="132"/>
      <c r="I17" s="137">
        <f>Cirurgias_de_Neuro!P16</f>
        <v>0</v>
      </c>
      <c r="J17" s="132"/>
      <c r="K17" s="137">
        <f t="shared" si="1"/>
        <v>34126.92</v>
      </c>
      <c r="L17" s="132"/>
      <c r="M17" s="138">
        <f t="shared" si="2"/>
        <v>121849.34999999999</v>
      </c>
    </row>
    <row r="18" spans="1:13" ht="39.75" customHeight="1">
      <c r="A18" s="133" t="s">
        <v>95</v>
      </c>
      <c r="B18" s="139" t="s">
        <v>18</v>
      </c>
      <c r="C18" s="135" t="s">
        <v>92</v>
      </c>
      <c r="D18" s="136">
        <f>Teto!G17+Teto!G36</f>
        <v>180719.5</v>
      </c>
      <c r="E18" s="137">
        <f>Cirurgias_de_Neuro!K17-Cirurgias_de_Neuro!M17</f>
        <v>128676.98</v>
      </c>
      <c r="F18" s="132"/>
      <c r="G18" s="137">
        <f t="shared" si="0"/>
        <v>52042.520000000004</v>
      </c>
      <c r="H18" s="132"/>
      <c r="I18" s="137">
        <f>Cirurgias_de_Neuro!P17</f>
        <v>189031.66</v>
      </c>
      <c r="J18" s="132"/>
      <c r="K18" s="137">
        <f t="shared" si="1"/>
        <v>317708.64</v>
      </c>
      <c r="L18" s="132"/>
      <c r="M18" s="138">
        <f t="shared" si="2"/>
        <v>-136989.14000000001</v>
      </c>
    </row>
    <row r="19" spans="1:13" ht="39.75" customHeight="1">
      <c r="A19" s="133" t="s">
        <v>99</v>
      </c>
      <c r="B19" s="139" t="s">
        <v>19</v>
      </c>
      <c r="C19" s="135" t="s">
        <v>92</v>
      </c>
      <c r="D19" s="136">
        <f>Teto!G18+Teto!G37</f>
        <v>104182.23</v>
      </c>
      <c r="E19" s="137">
        <f>Cirurgias_de_Neuro!K19-Cirurgias_de_Neuro!M19</f>
        <v>43484.41</v>
      </c>
      <c r="F19" s="132"/>
      <c r="G19" s="137">
        <f t="shared" si="0"/>
        <v>60697.819999999992</v>
      </c>
      <c r="H19" s="132"/>
      <c r="I19" s="137">
        <f>Cirurgias_de_Neuro!P19</f>
        <v>19089.05</v>
      </c>
      <c r="J19" s="132"/>
      <c r="K19" s="137">
        <f t="shared" si="1"/>
        <v>62573.460000000006</v>
      </c>
      <c r="L19" s="132"/>
      <c r="M19" s="140">
        <f t="shared" si="2"/>
        <v>41608.76999999999</v>
      </c>
    </row>
    <row r="20" spans="1:13" ht="39.75" customHeight="1">
      <c r="A20" s="132"/>
      <c r="B20" s="128" t="s">
        <v>9</v>
      </c>
      <c r="C20" s="129" t="s">
        <v>124</v>
      </c>
      <c r="D20" s="141">
        <f>SUM(D11:D19)</f>
        <v>1215179.75</v>
      </c>
      <c r="E20" s="141">
        <f>SUM(E11:E19)</f>
        <v>692921.61</v>
      </c>
      <c r="F20" s="132"/>
      <c r="G20" s="141">
        <f>SUM(G11:G19)</f>
        <v>522258.14000000007</v>
      </c>
      <c r="H20" s="132"/>
      <c r="I20" s="141">
        <f>SUM(I11:I19)</f>
        <v>239316.94999999998</v>
      </c>
      <c r="J20" s="132"/>
      <c r="K20" s="141">
        <f>SUM(K11:K19)</f>
        <v>932238.56</v>
      </c>
      <c r="L20" s="132"/>
      <c r="M20" s="142">
        <f>SUM(M11:M19)</f>
        <v>282941.18999999994</v>
      </c>
    </row>
    <row r="21" spans="1:13" ht="16.5" customHeight="1">
      <c r="B21" s="143"/>
      <c r="C21" s="143"/>
      <c r="D21" s="144"/>
      <c r="E21" s="144"/>
      <c r="F21" s="106"/>
      <c r="G21" s="144"/>
    </row>
    <row r="22" spans="1:13" ht="33" customHeight="1">
      <c r="B22" s="143"/>
      <c r="C22" s="143"/>
      <c r="D22" s="365" t="s">
        <v>107</v>
      </c>
      <c r="E22" s="365"/>
      <c r="F22" s="365"/>
      <c r="G22" s="141">
        <f>G14</f>
        <v>-10676.560000000001</v>
      </c>
    </row>
    <row r="23" spans="1:13" ht="31.5" customHeight="1">
      <c r="B23" s="143"/>
      <c r="C23" s="143"/>
      <c r="D23" s="365" t="s">
        <v>125</v>
      </c>
      <c r="E23" s="365"/>
      <c r="F23" s="365"/>
      <c r="G23" s="141">
        <f>G11+G12+G13+G15+G16+G17+G18+G19</f>
        <v>532934.69999999995</v>
      </c>
    </row>
    <row r="24" spans="1:13" ht="29.25" customHeight="1">
      <c r="B24" s="143"/>
      <c r="C24" s="143"/>
      <c r="D24" s="144"/>
      <c r="E24" s="144"/>
      <c r="F24" s="106"/>
      <c r="G24" s="144"/>
    </row>
    <row r="25" spans="1:13" ht="29.25" customHeight="1">
      <c r="A25" s="363" t="s">
        <v>113</v>
      </c>
      <c r="B25" s="363" t="s">
        <v>5</v>
      </c>
      <c r="C25" s="367" t="s">
        <v>80</v>
      </c>
      <c r="D25" s="365" t="s">
        <v>81</v>
      </c>
      <c r="E25" s="365"/>
      <c r="F25" s="131"/>
      <c r="G25" s="366" t="s">
        <v>83</v>
      </c>
      <c r="I25" s="366" t="s">
        <v>84</v>
      </c>
      <c r="K25" s="366" t="s">
        <v>121</v>
      </c>
      <c r="M25" s="361" t="s">
        <v>122</v>
      </c>
    </row>
    <row r="26" spans="1:13" ht="46.5" customHeight="1">
      <c r="A26" s="363"/>
      <c r="B26" s="363"/>
      <c r="C26" s="367"/>
      <c r="D26" s="130" t="s">
        <v>88</v>
      </c>
      <c r="E26" s="128" t="s">
        <v>89</v>
      </c>
      <c r="F26" s="131"/>
      <c r="G26" s="366"/>
      <c r="I26" s="366"/>
      <c r="K26" s="366"/>
      <c r="M26" s="361"/>
    </row>
    <row r="27" spans="1:13" ht="39.75" customHeight="1">
      <c r="A27" s="133" t="s">
        <v>100</v>
      </c>
      <c r="B27" s="139" t="s">
        <v>17</v>
      </c>
      <c r="C27" s="135" t="s">
        <v>96</v>
      </c>
      <c r="D27" s="136">
        <f>Teto!G16</f>
        <v>74976.789999999994</v>
      </c>
      <c r="E27" s="137">
        <f>Cirurgias_de_Neuro!K20-Cirurgias_de_Neuro!M20</f>
        <v>101982.79999999999</v>
      </c>
      <c r="F27" s="132"/>
      <c r="G27" s="137">
        <f t="shared" ref="G27:G33" si="3">D27-E27</f>
        <v>-27006.009999999995</v>
      </c>
      <c r="I27" s="137">
        <f>Produção_tabwin!G118</f>
        <v>6096.46</v>
      </c>
      <c r="K27" s="137">
        <f t="shared" ref="K27:K33" si="4">I27+E27</f>
        <v>108079.26</v>
      </c>
      <c r="M27" s="138">
        <f t="shared" ref="M27:M33" si="5">D27-K27</f>
        <v>-33102.47</v>
      </c>
    </row>
    <row r="28" spans="1:13" ht="39.75" customHeight="1">
      <c r="A28" s="133" t="s">
        <v>102</v>
      </c>
      <c r="B28" s="139" t="s">
        <v>20</v>
      </c>
      <c r="C28" s="135" t="s">
        <v>96</v>
      </c>
      <c r="D28" s="136">
        <f>Teto!G19</f>
        <v>235650.07</v>
      </c>
      <c r="E28" s="137">
        <f>Cirurgias_de_Neuro!K22-Cirurgias_de_Neuro!M22</f>
        <v>57580.67</v>
      </c>
      <c r="F28" s="132"/>
      <c r="G28" s="137">
        <f t="shared" si="3"/>
        <v>178069.40000000002</v>
      </c>
      <c r="I28" s="137">
        <f>Produção_tabwin!G120</f>
        <v>7116.06</v>
      </c>
      <c r="K28" s="137">
        <f t="shared" si="4"/>
        <v>64696.729999999996</v>
      </c>
      <c r="M28" s="138">
        <f t="shared" si="5"/>
        <v>170953.34000000003</v>
      </c>
    </row>
    <row r="29" spans="1:13" ht="39.75" customHeight="1">
      <c r="A29" s="133" t="s">
        <v>101</v>
      </c>
      <c r="B29" s="139" t="s">
        <v>11</v>
      </c>
      <c r="C29" s="135" t="s">
        <v>96</v>
      </c>
      <c r="D29" s="136">
        <f>Teto!G10</f>
        <v>72088.73</v>
      </c>
      <c r="E29" s="137">
        <f>Cirurgias_de_Neuro!K21-Cirurgias_de_Neuro!M21</f>
        <v>59019.31</v>
      </c>
      <c r="F29" s="132"/>
      <c r="G29" s="137">
        <f t="shared" si="3"/>
        <v>13069.419999999998</v>
      </c>
      <c r="I29" s="137">
        <f>Produção_tabwin!G116</f>
        <v>4024.86</v>
      </c>
      <c r="K29" s="137">
        <f t="shared" si="4"/>
        <v>63044.17</v>
      </c>
      <c r="M29" s="138">
        <f t="shared" si="5"/>
        <v>9044.5599999999977</v>
      </c>
    </row>
    <row r="30" spans="1:13" ht="39.75" customHeight="1">
      <c r="A30" s="133" t="s">
        <v>103</v>
      </c>
      <c r="B30" s="139" t="s">
        <v>22</v>
      </c>
      <c r="C30" s="135" t="s">
        <v>96</v>
      </c>
      <c r="D30" s="136">
        <f>Teto!G21</f>
        <v>91434.04</v>
      </c>
      <c r="E30" s="137">
        <f>Cirurgias_de_Neuro!K23-Cirurgias_de_Neuro!M23</f>
        <v>7226.260000000002</v>
      </c>
      <c r="F30" s="132"/>
      <c r="G30" s="137">
        <f t="shared" si="3"/>
        <v>84207.78</v>
      </c>
      <c r="I30" s="137">
        <f>Produção_tabwin!G108</f>
        <v>1318.46</v>
      </c>
      <c r="K30" s="137">
        <f t="shared" si="4"/>
        <v>8544.7200000000012</v>
      </c>
      <c r="M30" s="138">
        <f t="shared" si="5"/>
        <v>82889.319999999992</v>
      </c>
    </row>
    <row r="31" spans="1:13" ht="39.75" customHeight="1">
      <c r="A31" s="133" t="s">
        <v>104</v>
      </c>
      <c r="B31" s="139" t="s">
        <v>23</v>
      </c>
      <c r="C31" s="135" t="s">
        <v>96</v>
      </c>
      <c r="D31" s="136">
        <f>Teto!G22+Teto!G38</f>
        <v>204769.12000000002</v>
      </c>
      <c r="E31" s="137">
        <f>Cirurgias_de_Neuro!K24-Cirurgias_de_Neuro!M24</f>
        <v>180071.65999999997</v>
      </c>
      <c r="F31" s="132"/>
      <c r="G31" s="137">
        <f t="shared" si="3"/>
        <v>24697.46000000005</v>
      </c>
      <c r="I31" s="137">
        <f>Produção_tabwin!G112</f>
        <v>3131.95</v>
      </c>
      <c r="K31" s="137">
        <f t="shared" si="4"/>
        <v>183203.61</v>
      </c>
      <c r="M31" s="138">
        <f t="shared" si="5"/>
        <v>21565.510000000038</v>
      </c>
    </row>
    <row r="32" spans="1:13" ht="39.75" customHeight="1">
      <c r="A32" s="133" t="s">
        <v>105</v>
      </c>
      <c r="B32" s="139" t="s">
        <v>25</v>
      </c>
      <c r="C32" s="135" t="s">
        <v>96</v>
      </c>
      <c r="D32" s="136">
        <f>Teto!G24</f>
        <v>19813.439999999999</v>
      </c>
      <c r="E32" s="137">
        <f>Cirurgias_de_Neuro!K25-Cirurgias_de_Neuro!M25</f>
        <v>14641.730000000001</v>
      </c>
      <c r="F32" s="132"/>
      <c r="G32" s="137">
        <f t="shared" si="3"/>
        <v>5171.7099999999973</v>
      </c>
      <c r="I32" s="137">
        <f>Produção_tabwin!G113</f>
        <v>0</v>
      </c>
      <c r="K32" s="137">
        <f t="shared" si="4"/>
        <v>14641.730000000001</v>
      </c>
      <c r="M32" s="138">
        <f t="shared" si="5"/>
        <v>5171.7099999999973</v>
      </c>
    </row>
    <row r="33" spans="1:13" ht="39.75" customHeight="1">
      <c r="A33" s="133" t="s">
        <v>106</v>
      </c>
      <c r="B33" s="139" t="s">
        <v>24</v>
      </c>
      <c r="C33" s="135" t="s">
        <v>96</v>
      </c>
      <c r="D33" s="136">
        <f>Teto!G23</f>
        <v>41115.449999999997</v>
      </c>
      <c r="E33" s="137">
        <f>Cirurgias_de_Neuro!K26-Cirurgias_de_Neuro!M26</f>
        <v>0</v>
      </c>
      <c r="F33" s="132"/>
      <c r="G33" s="137">
        <f t="shared" si="3"/>
        <v>41115.449999999997</v>
      </c>
      <c r="I33" s="137">
        <f>Produção_tabwin!G115</f>
        <v>16370.19</v>
      </c>
      <c r="K33" s="137">
        <f t="shared" si="4"/>
        <v>16370.19</v>
      </c>
      <c r="M33" s="138">
        <f t="shared" si="5"/>
        <v>24745.259999999995</v>
      </c>
    </row>
    <row r="34" spans="1:13" ht="39.75" customHeight="1">
      <c r="A34" s="33"/>
      <c r="B34" s="128" t="s">
        <v>9</v>
      </c>
      <c r="C34" s="129" t="s">
        <v>126</v>
      </c>
      <c r="D34" s="141">
        <f>SUM(D27:D33)</f>
        <v>739847.6399999999</v>
      </c>
      <c r="E34" s="141">
        <f>SUM(E27:E33)</f>
        <v>420522.42999999993</v>
      </c>
      <c r="F34" s="131"/>
      <c r="G34" s="141">
        <f>SUM(G27:G33)</f>
        <v>319325.21000000008</v>
      </c>
      <c r="I34" s="141">
        <f>SUM(I27:I33)</f>
        <v>38057.980000000003</v>
      </c>
      <c r="K34" s="141">
        <f>SUM(K27:K33)</f>
        <v>458580.41</v>
      </c>
      <c r="M34" s="142">
        <f>SUM(M27:M33)</f>
        <v>281267.23000000004</v>
      </c>
    </row>
    <row r="35" spans="1:13" ht="14.25" customHeight="1">
      <c r="A35" s="132"/>
      <c r="B35" s="132"/>
      <c r="C35" s="132"/>
      <c r="D35" s="132"/>
      <c r="E35" s="132"/>
      <c r="F35" s="132"/>
      <c r="G35" s="132"/>
    </row>
    <row r="36" spans="1:13" ht="35.25" customHeight="1">
      <c r="A36" s="132"/>
      <c r="B36" s="132"/>
      <c r="C36" s="132"/>
      <c r="D36" s="365" t="s">
        <v>109</v>
      </c>
      <c r="E36" s="365"/>
      <c r="F36" s="365"/>
      <c r="G36" s="141">
        <f>G27+G29+G31</f>
        <v>10760.870000000054</v>
      </c>
      <c r="H36" s="13"/>
      <c r="M36" s="145"/>
    </row>
    <row r="37" spans="1:13" ht="39" customHeight="1">
      <c r="A37" s="132"/>
      <c r="B37" s="132"/>
      <c r="C37" s="132"/>
      <c r="D37" s="365" t="s">
        <v>127</v>
      </c>
      <c r="E37" s="365"/>
      <c r="F37" s="365"/>
      <c r="G37" s="141">
        <f>G28+G30+G32+G33</f>
        <v>308564.34000000008</v>
      </c>
      <c r="H37" s="13"/>
    </row>
    <row r="38" spans="1:13" ht="9" customHeight="1">
      <c r="A38" s="132"/>
      <c r="B38" s="132"/>
      <c r="C38" s="132"/>
      <c r="D38" s="132"/>
      <c r="E38" s="132"/>
      <c r="F38" s="132"/>
      <c r="G38" s="132"/>
    </row>
    <row r="39" spans="1:13" ht="10.5" customHeight="1">
      <c r="A39" s="132"/>
      <c r="B39" s="132"/>
      <c r="C39" s="132"/>
      <c r="D39" s="132"/>
      <c r="E39" s="132"/>
      <c r="F39" s="132"/>
      <c r="G39" s="132"/>
    </row>
    <row r="40" spans="1:13" ht="39" customHeight="1">
      <c r="A40" s="132"/>
      <c r="B40" s="132"/>
      <c r="C40" s="132"/>
      <c r="D40" s="365" t="s">
        <v>111</v>
      </c>
      <c r="E40" s="365"/>
      <c r="F40" s="365"/>
      <c r="G40" s="141">
        <f>G36+G22</f>
        <v>84.310000000052241</v>
      </c>
    </row>
    <row r="41" spans="1:13" ht="35.25" customHeight="1">
      <c r="A41" s="132"/>
      <c r="B41" s="132"/>
      <c r="C41" s="132"/>
      <c r="D41" s="365" t="s">
        <v>128</v>
      </c>
      <c r="E41" s="365"/>
      <c r="F41" s="365"/>
      <c r="G41" s="141">
        <f>G37+G23</f>
        <v>841499.04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28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129</v>
      </c>
    </row>
    <row r="2" spans="1:14" ht="9" customHeight="1">
      <c r="A2" s="3" t="s">
        <v>130</v>
      </c>
    </row>
    <row r="3" spans="1:14" ht="15" customHeight="1">
      <c r="A3" s="5" t="s">
        <v>131</v>
      </c>
    </row>
    <row r="4" spans="1:14" ht="98.25" customHeight="1">
      <c r="A4" s="356" t="s">
        <v>132</v>
      </c>
      <c r="B4" s="356"/>
      <c r="C4" s="356"/>
      <c r="D4" s="356"/>
      <c r="E4" s="356"/>
      <c r="F4" s="356"/>
      <c r="G4" s="356"/>
      <c r="H4" s="356"/>
      <c r="I4" s="356"/>
      <c r="J4" s="356"/>
    </row>
    <row r="5" spans="1:14" ht="7.5" customHeight="1"/>
    <row r="6" spans="1:14" ht="39" customHeight="1">
      <c r="B6" s="368" t="s">
        <v>5</v>
      </c>
      <c r="C6" s="369" t="s">
        <v>133</v>
      </c>
      <c r="D6" s="147"/>
      <c r="E6" s="369" t="s">
        <v>134</v>
      </c>
      <c r="F6" s="147"/>
      <c r="G6" s="369" t="s">
        <v>135</v>
      </c>
      <c r="H6" s="147"/>
      <c r="I6" s="369" t="s">
        <v>83</v>
      </c>
    </row>
    <row r="7" spans="1:14" ht="39" customHeight="1">
      <c r="B7" s="368"/>
      <c r="C7" s="369"/>
      <c r="D7" s="147"/>
      <c r="E7" s="369"/>
      <c r="F7" s="147"/>
      <c r="G7" s="369"/>
      <c r="H7" s="147"/>
      <c r="I7" s="369"/>
    </row>
    <row r="8" spans="1:14" ht="30" customHeight="1">
      <c r="B8" s="134" t="s">
        <v>10</v>
      </c>
      <c r="C8" s="148" t="s">
        <v>92</v>
      </c>
      <c r="D8" s="149"/>
      <c r="E8" s="150">
        <f>Total!D11</f>
        <v>208560.14</v>
      </c>
      <c r="F8" s="149"/>
      <c r="G8" s="150">
        <f>Total!E11</f>
        <v>211977.44</v>
      </c>
      <c r="H8" s="149"/>
      <c r="I8" s="150">
        <f t="shared" ref="I8:I15" si="0">E8-G8</f>
        <v>-3417.2999999999884</v>
      </c>
    </row>
    <row r="9" spans="1:14" ht="30" customHeight="1">
      <c r="B9" s="139" t="s">
        <v>21</v>
      </c>
      <c r="C9" s="151" t="s">
        <v>92</v>
      </c>
      <c r="D9" s="149"/>
      <c r="E9" s="152">
        <f>Total!D12</f>
        <v>70543.11</v>
      </c>
      <c r="F9" s="149"/>
      <c r="G9" s="152">
        <f>Total!E12</f>
        <v>3939.71</v>
      </c>
      <c r="H9" s="149"/>
      <c r="I9" s="153">
        <f t="shared" si="0"/>
        <v>66603.399999999994</v>
      </c>
      <c r="M9" s="53"/>
    </row>
    <row r="10" spans="1:14" ht="30" customHeight="1">
      <c r="B10" s="139" t="s">
        <v>12</v>
      </c>
      <c r="C10" s="151" t="s">
        <v>92</v>
      </c>
      <c r="D10" s="149"/>
      <c r="E10" s="152">
        <f>Total!D13</f>
        <v>205201.79</v>
      </c>
      <c r="F10" s="149"/>
      <c r="G10" s="152">
        <f>Total!E13</f>
        <v>29106.579999999998</v>
      </c>
      <c r="H10" s="149"/>
      <c r="I10" s="153">
        <f t="shared" si="0"/>
        <v>176095.21000000002</v>
      </c>
    </row>
    <row r="11" spans="1:14" ht="30" customHeight="1">
      <c r="B11" s="139" t="s">
        <v>13</v>
      </c>
      <c r="C11" s="151" t="s">
        <v>92</v>
      </c>
      <c r="D11" s="149"/>
      <c r="E11" s="152">
        <f>Total!D14</f>
        <v>14249.29</v>
      </c>
      <c r="F11" s="149"/>
      <c r="G11" s="152">
        <f>Total!E14</f>
        <v>24925.850000000002</v>
      </c>
      <c r="H11" s="149"/>
      <c r="I11" s="153">
        <f t="shared" si="0"/>
        <v>-10676.560000000001</v>
      </c>
    </row>
    <row r="12" spans="1:14" ht="30" customHeight="1">
      <c r="B12" s="139" t="s">
        <v>14</v>
      </c>
      <c r="C12" s="151" t="s">
        <v>92</v>
      </c>
      <c r="D12" s="149"/>
      <c r="E12" s="152">
        <f>Total!D15</f>
        <v>150074.32</v>
      </c>
      <c r="F12" s="149"/>
      <c r="G12" s="152">
        <f>Total!E15</f>
        <v>113720.63</v>
      </c>
      <c r="H12" s="149"/>
      <c r="I12" s="150">
        <f t="shared" si="0"/>
        <v>36353.69</v>
      </c>
    </row>
    <row r="13" spans="1:14" ht="30" customHeight="1">
      <c r="B13" s="139" t="s">
        <v>15</v>
      </c>
      <c r="C13" s="151" t="s">
        <v>92</v>
      </c>
      <c r="D13" s="149"/>
      <c r="E13" s="152">
        <f>Total!D16</f>
        <v>125673.09999999999</v>
      </c>
      <c r="F13" s="149"/>
      <c r="G13" s="152">
        <f>Total!E16</f>
        <v>102963.09000000001</v>
      </c>
      <c r="H13" s="149"/>
      <c r="I13" s="153">
        <f t="shared" si="0"/>
        <v>22710.00999999998</v>
      </c>
    </row>
    <row r="14" spans="1:14" ht="30" customHeight="1">
      <c r="B14" s="139" t="s">
        <v>16</v>
      </c>
      <c r="C14" s="154" t="s">
        <v>92</v>
      </c>
      <c r="D14" s="149"/>
      <c r="E14" s="155">
        <f>Total!D17</f>
        <v>155976.26999999999</v>
      </c>
      <c r="F14" s="149"/>
      <c r="G14" s="155">
        <f>Total!E17</f>
        <v>34126.92</v>
      </c>
      <c r="H14" s="149"/>
      <c r="I14" s="150">
        <f t="shared" si="0"/>
        <v>121849.34999999999</v>
      </c>
    </row>
    <row r="15" spans="1:14" ht="30" customHeight="1">
      <c r="B15" s="139" t="s">
        <v>18</v>
      </c>
      <c r="C15" s="154" t="s">
        <v>92</v>
      </c>
      <c r="D15" s="149"/>
      <c r="E15" s="155">
        <f>Total!D18</f>
        <v>180719.5</v>
      </c>
      <c r="F15" s="149"/>
      <c r="G15" s="155">
        <f>Total!E18</f>
        <v>128676.98</v>
      </c>
      <c r="H15" s="149"/>
      <c r="I15" s="150">
        <f t="shared" si="0"/>
        <v>52042.520000000004</v>
      </c>
    </row>
    <row r="16" spans="1:14" ht="39" customHeight="1">
      <c r="B16" s="146" t="s">
        <v>9</v>
      </c>
      <c r="C16" s="156"/>
      <c r="D16" s="157"/>
      <c r="E16" s="158">
        <f>SUM(E8:E15)</f>
        <v>1110997.52</v>
      </c>
      <c r="F16" s="147"/>
      <c r="G16" s="158">
        <f>SUM(G8:G15)</f>
        <v>649437.19999999995</v>
      </c>
      <c r="H16" s="147"/>
      <c r="I16" s="158">
        <f>SUM(I8:I15)</f>
        <v>461560.32000000007</v>
      </c>
      <c r="N16" s="13"/>
    </row>
    <row r="17" spans="2:14" ht="10.5" customHeight="1">
      <c r="N17" s="13"/>
    </row>
    <row r="18" spans="2:14" ht="33.75" customHeight="1">
      <c r="B18" s="159"/>
      <c r="C18" s="160"/>
      <c r="D18" s="159"/>
      <c r="E18" s="370" t="s">
        <v>107</v>
      </c>
      <c r="F18" s="370"/>
      <c r="G18" s="370"/>
      <c r="H18" s="161"/>
      <c r="I18" s="158" t="e">
        <f>NA()</f>
        <v>#N/A</v>
      </c>
      <c r="N18" s="13"/>
    </row>
    <row r="19" spans="2:14" ht="8.25" customHeight="1">
      <c r="B19" s="159"/>
      <c r="C19" s="160"/>
      <c r="D19" s="159"/>
      <c r="E19" s="159"/>
      <c r="F19" s="161"/>
      <c r="G19" s="162"/>
      <c r="H19" s="161"/>
      <c r="I19" s="162"/>
      <c r="N19" s="13"/>
    </row>
    <row r="20" spans="2:14" ht="39" customHeight="1">
      <c r="B20" s="368" t="s">
        <v>5</v>
      </c>
      <c r="C20" s="369" t="s">
        <v>133</v>
      </c>
      <c r="D20" s="147"/>
      <c r="E20" s="369" t="s">
        <v>134</v>
      </c>
      <c r="F20" s="147"/>
      <c r="G20" s="369" t="s">
        <v>135</v>
      </c>
      <c r="H20" s="147"/>
      <c r="I20" s="369" t="s">
        <v>83</v>
      </c>
    </row>
    <row r="21" spans="2:14" ht="39" customHeight="1">
      <c r="B21" s="368"/>
      <c r="C21" s="369"/>
      <c r="D21" s="147"/>
      <c r="E21" s="369"/>
      <c r="F21" s="147"/>
      <c r="G21" s="369"/>
      <c r="H21" s="147"/>
      <c r="I21" s="369"/>
    </row>
    <row r="22" spans="2:14" ht="35.25" customHeight="1">
      <c r="B22" s="139" t="s">
        <v>17</v>
      </c>
      <c r="C22" s="163" t="s">
        <v>96</v>
      </c>
      <c r="D22" s="149"/>
      <c r="E22" s="152">
        <f>Total!D27</f>
        <v>74976.789999999994</v>
      </c>
      <c r="F22" s="161"/>
      <c r="G22" s="164">
        <f>Total!E27</f>
        <v>101982.79999999999</v>
      </c>
      <c r="H22" s="161"/>
      <c r="I22" s="165">
        <f t="shared" ref="I22:I29" si="1">E22-G22</f>
        <v>-27006.009999999995</v>
      </c>
    </row>
    <row r="23" spans="2:14" ht="35.25" customHeight="1">
      <c r="B23" s="139" t="s">
        <v>20</v>
      </c>
      <c r="C23" s="163" t="s">
        <v>96</v>
      </c>
      <c r="D23" s="149"/>
      <c r="E23" s="152">
        <f>Total!D28</f>
        <v>235650.07</v>
      </c>
      <c r="F23" s="161"/>
      <c r="G23" s="164">
        <f>Total!E28</f>
        <v>57580.67</v>
      </c>
      <c r="H23" s="161"/>
      <c r="I23" s="165">
        <f t="shared" si="1"/>
        <v>178069.40000000002</v>
      </c>
    </row>
    <row r="24" spans="2:14" ht="35.25" customHeight="1">
      <c r="B24" s="139" t="s">
        <v>11</v>
      </c>
      <c r="C24" s="163" t="s">
        <v>96</v>
      </c>
      <c r="D24" s="149"/>
      <c r="E24" s="152">
        <f>Total!D29</f>
        <v>72088.73</v>
      </c>
      <c r="F24" s="161"/>
      <c r="G24" s="164">
        <f>Total!E29</f>
        <v>59019.31</v>
      </c>
      <c r="H24" s="161"/>
      <c r="I24" s="165">
        <f t="shared" si="1"/>
        <v>13069.419999999998</v>
      </c>
    </row>
    <row r="25" spans="2:14" ht="35.25" customHeight="1">
      <c r="B25" s="139" t="s">
        <v>22</v>
      </c>
      <c r="C25" s="163" t="s">
        <v>96</v>
      </c>
      <c r="D25" s="149"/>
      <c r="E25" s="155">
        <f>Total!D30</f>
        <v>91434.04</v>
      </c>
      <c r="F25" s="161"/>
      <c r="G25" s="166">
        <f>Total!E30</f>
        <v>7226.260000000002</v>
      </c>
      <c r="H25" s="161"/>
      <c r="I25" s="165">
        <f t="shared" si="1"/>
        <v>84207.78</v>
      </c>
    </row>
    <row r="26" spans="2:14" ht="35.25" customHeight="1">
      <c r="B26" s="139" t="s">
        <v>19</v>
      </c>
      <c r="C26" s="167" t="s">
        <v>136</v>
      </c>
      <c r="D26" s="149"/>
      <c r="E26" s="155">
        <f>Total!D19</f>
        <v>104182.23</v>
      </c>
      <c r="F26" s="161"/>
      <c r="G26" s="166">
        <f>Total!E19</f>
        <v>43484.41</v>
      </c>
      <c r="H26" s="161"/>
      <c r="I26" s="165">
        <f t="shared" si="1"/>
        <v>60697.819999999992</v>
      </c>
    </row>
    <row r="27" spans="2:14" ht="35.25" customHeight="1">
      <c r="B27" s="139" t="s">
        <v>23</v>
      </c>
      <c r="C27" s="167" t="s">
        <v>136</v>
      </c>
      <c r="D27" s="149"/>
      <c r="E27" s="155">
        <f>Total!D31</f>
        <v>204769.12000000002</v>
      </c>
      <c r="F27" s="161"/>
      <c r="G27" s="166">
        <f>Total!E31</f>
        <v>180071.65999999997</v>
      </c>
      <c r="H27" s="161"/>
      <c r="I27" s="164">
        <f t="shared" si="1"/>
        <v>24697.46000000005</v>
      </c>
    </row>
    <row r="28" spans="2:14" ht="35.25" customHeight="1">
      <c r="B28" s="139" t="s">
        <v>25</v>
      </c>
      <c r="C28" s="167" t="s">
        <v>136</v>
      </c>
      <c r="D28" s="149"/>
      <c r="E28" s="155">
        <f>Total!D32</f>
        <v>19813.439999999999</v>
      </c>
      <c r="F28" s="161"/>
      <c r="G28" s="166">
        <f>Total!E32</f>
        <v>14641.730000000001</v>
      </c>
      <c r="H28" s="161"/>
      <c r="I28" s="165">
        <f t="shared" si="1"/>
        <v>5171.7099999999973</v>
      </c>
    </row>
    <row r="29" spans="2:14" ht="35.25" customHeight="1">
      <c r="B29" s="139" t="s">
        <v>24</v>
      </c>
      <c r="C29" s="167" t="s">
        <v>136</v>
      </c>
      <c r="D29" s="149"/>
      <c r="E29" s="155">
        <f>Total!D33</f>
        <v>41115.449999999997</v>
      </c>
      <c r="F29" s="161"/>
      <c r="G29" s="166">
        <f>Total!E33</f>
        <v>0</v>
      </c>
      <c r="H29" s="161"/>
      <c r="I29" s="165">
        <f t="shared" si="1"/>
        <v>41115.449999999997</v>
      </c>
    </row>
    <row r="30" spans="2:14" ht="39" customHeight="1">
      <c r="B30" s="146" t="s">
        <v>9</v>
      </c>
      <c r="C30" s="168"/>
      <c r="D30" s="157"/>
      <c r="E30" s="158">
        <f>SUM(E22:E29)</f>
        <v>844029.86999999988</v>
      </c>
      <c r="F30" s="161"/>
      <c r="G30" s="158">
        <f>SUM(G22:G29)</f>
        <v>464006.83999999991</v>
      </c>
      <c r="H30" s="161"/>
      <c r="I30" s="158">
        <f>SUM(I22:I24)</f>
        <v>164132.81</v>
      </c>
    </row>
    <row r="31" spans="2:14" ht="9" customHeight="1">
      <c r="B31" s="159"/>
      <c r="C31" s="160"/>
      <c r="D31" s="159"/>
      <c r="E31" s="159"/>
      <c r="F31" s="161"/>
      <c r="G31" s="161"/>
      <c r="H31" s="161"/>
      <c r="I31" s="161"/>
    </row>
    <row r="32" spans="2:14" ht="34.5" customHeight="1">
      <c r="B32" s="159"/>
      <c r="C32" s="160"/>
      <c r="D32" s="159"/>
      <c r="E32" s="370" t="s">
        <v>109</v>
      </c>
      <c r="F32" s="370"/>
      <c r="G32" s="370"/>
      <c r="H32" s="161"/>
      <c r="I32" s="158">
        <f>I22+I26</f>
        <v>33691.81</v>
      </c>
    </row>
    <row r="33" spans="2:9" ht="10.5" customHeight="1">
      <c r="B33" s="106"/>
      <c r="C33" s="169"/>
      <c r="D33" s="106"/>
      <c r="E33" s="106"/>
      <c r="F33" s="107"/>
      <c r="G33" s="170"/>
      <c r="H33" s="107"/>
      <c r="I33" s="170"/>
    </row>
    <row r="34" spans="2:9" ht="39" customHeight="1">
      <c r="B34" s="146" t="s">
        <v>137</v>
      </c>
      <c r="C34" s="171"/>
      <c r="D34" s="157"/>
      <c r="E34" s="158">
        <f>E16+E30</f>
        <v>1955027.39</v>
      </c>
      <c r="F34" s="161"/>
      <c r="G34" s="158">
        <f>G16+G30</f>
        <v>1113444.0399999998</v>
      </c>
      <c r="H34" s="161"/>
      <c r="I34" s="158">
        <f>I16+I30</f>
        <v>625693.13000000012</v>
      </c>
    </row>
    <row r="35" spans="2:9" ht="12" customHeight="1">
      <c r="B35" s="159"/>
      <c r="C35" s="159"/>
      <c r="D35" s="161"/>
      <c r="E35" s="161"/>
      <c r="F35" s="161"/>
      <c r="G35" s="161"/>
      <c r="H35" s="161"/>
      <c r="I35" s="161"/>
    </row>
    <row r="36" spans="2:9" ht="39" customHeight="1">
      <c r="B36" s="159"/>
      <c r="C36" s="159"/>
      <c r="D36" s="161"/>
      <c r="E36" s="370" t="s">
        <v>111</v>
      </c>
      <c r="F36" s="370"/>
      <c r="G36" s="370"/>
      <c r="H36" s="161"/>
      <c r="I36" s="158" t="e">
        <f>I18+I32</f>
        <v>#N/A</v>
      </c>
    </row>
    <row r="38" spans="2:9" ht="18.75" customHeight="1">
      <c r="B38" s="106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28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17" t="s">
        <v>115</v>
      </c>
      <c r="B1" s="118"/>
      <c r="C1" s="172"/>
      <c r="D1" s="118"/>
      <c r="E1" s="118"/>
      <c r="F1" s="118"/>
      <c r="G1" s="118"/>
      <c r="H1" s="118"/>
      <c r="I1" s="119"/>
    </row>
    <row r="2" spans="1:17" ht="16.5" customHeight="1">
      <c r="A2" s="120" t="s">
        <v>116</v>
      </c>
      <c r="I2" s="121"/>
    </row>
    <row r="3" spans="1:17" ht="16.5" customHeight="1">
      <c r="A3" s="120" t="s">
        <v>117</v>
      </c>
      <c r="I3" s="121"/>
    </row>
    <row r="4" spans="1:17" ht="16.5" customHeight="1">
      <c r="A4" s="120" t="s">
        <v>118</v>
      </c>
      <c r="I4" s="121"/>
    </row>
    <row r="5" spans="1:17" ht="16.5" customHeight="1">
      <c r="A5" s="122" t="s">
        <v>119</v>
      </c>
      <c r="B5" s="123"/>
      <c r="C5" s="173"/>
      <c r="D5" s="123"/>
      <c r="E5" s="123"/>
      <c r="F5" s="123"/>
      <c r="G5" s="123"/>
      <c r="H5" s="123"/>
      <c r="I5" s="124"/>
    </row>
    <row r="6" spans="1:17" ht="15" customHeight="1">
      <c r="B6" s="174"/>
    </row>
    <row r="7" spans="1:17" ht="133.5" customHeight="1">
      <c r="A7" s="175"/>
      <c r="B7" s="372" t="s">
        <v>207</v>
      </c>
      <c r="C7" s="372"/>
      <c r="D7" s="372"/>
      <c r="E7" s="372"/>
      <c r="F7" s="372"/>
      <c r="G7" s="372"/>
      <c r="H7" s="372"/>
      <c r="I7" s="372"/>
      <c r="J7" s="176"/>
      <c r="K7" s="176"/>
      <c r="L7" s="176"/>
    </row>
    <row r="9" spans="1:17" ht="51" customHeight="1">
      <c r="A9" s="177" t="s">
        <v>113</v>
      </c>
      <c r="B9" s="373" t="s">
        <v>138</v>
      </c>
      <c r="C9" s="373"/>
      <c r="D9" s="373"/>
      <c r="E9" s="373"/>
      <c r="F9" s="178" t="s">
        <v>139</v>
      </c>
      <c r="G9" s="178" t="s">
        <v>140</v>
      </c>
      <c r="H9" s="178" t="s">
        <v>141</v>
      </c>
      <c r="I9" s="178" t="s">
        <v>142</v>
      </c>
      <c r="K9" s="13"/>
    </row>
    <row r="10" spans="1:17" ht="28.5" customHeight="1">
      <c r="A10" s="179" t="s">
        <v>95</v>
      </c>
      <c r="B10" s="180" t="s">
        <v>18</v>
      </c>
      <c r="C10" s="181" t="s">
        <v>143</v>
      </c>
      <c r="D10" s="182"/>
      <c r="E10" s="183">
        <f>Total!G18</f>
        <v>52042.520000000004</v>
      </c>
      <c r="F10" s="184">
        <v>0</v>
      </c>
      <c r="G10" s="184">
        <f>E10+F10</f>
        <v>52042.520000000004</v>
      </c>
      <c r="H10" s="185">
        <v>0</v>
      </c>
      <c r="I10" s="186">
        <f>G10-H10</f>
        <v>52042.520000000004</v>
      </c>
    </row>
    <row r="11" spans="1:17" ht="28.5" customHeight="1">
      <c r="A11" s="187"/>
      <c r="B11" s="188"/>
      <c r="C11" s="189"/>
      <c r="D11" s="190"/>
      <c r="E11" s="191"/>
      <c r="F11" s="192"/>
      <c r="G11" s="192"/>
      <c r="H11" s="193"/>
      <c r="I11" s="194"/>
    </row>
    <row r="12" spans="1:17" ht="28.5" customHeight="1">
      <c r="A12" s="195" t="s">
        <v>113</v>
      </c>
      <c r="B12" s="374" t="s">
        <v>138</v>
      </c>
      <c r="C12" s="374"/>
      <c r="D12" s="374"/>
      <c r="E12" s="374"/>
      <c r="F12" s="196" t="s">
        <v>139</v>
      </c>
      <c r="G12" s="196" t="s">
        <v>140</v>
      </c>
      <c r="H12" s="196" t="s">
        <v>141</v>
      </c>
      <c r="I12" s="196" t="s">
        <v>142</v>
      </c>
    </row>
    <row r="13" spans="1:17" ht="28.5" customHeight="1">
      <c r="A13" s="197" t="s">
        <v>99</v>
      </c>
      <c r="B13" s="198" t="s">
        <v>19</v>
      </c>
      <c r="C13" s="199" t="s">
        <v>92</v>
      </c>
      <c r="D13" s="200"/>
      <c r="E13" s="201">
        <f>Total!G19</f>
        <v>60697.819999999992</v>
      </c>
      <c r="F13" s="202">
        <v>0</v>
      </c>
      <c r="G13" s="203">
        <f t="shared" ref="G13:G20" si="0">E13+F13</f>
        <v>60697.819999999992</v>
      </c>
      <c r="H13" s="204">
        <f t="shared" ref="H13:H20" si="1">$E$22*G13</f>
        <v>6059.6471370820263</v>
      </c>
      <c r="I13" s="205">
        <f t="shared" ref="I13:I20" si="2">G13-H13</f>
        <v>54638.172862917963</v>
      </c>
    </row>
    <row r="14" spans="1:17" ht="28.5" customHeight="1">
      <c r="A14" s="206" t="s">
        <v>91</v>
      </c>
      <c r="B14" s="207" t="s">
        <v>10</v>
      </c>
      <c r="C14" s="208" t="s">
        <v>92</v>
      </c>
      <c r="D14" s="207"/>
      <c r="E14" s="209">
        <f>Total!G11</f>
        <v>-3417.2999999999884</v>
      </c>
      <c r="F14" s="184">
        <v>0</v>
      </c>
      <c r="G14" s="210">
        <f t="shared" si="0"/>
        <v>-3417.2999999999884</v>
      </c>
      <c r="H14" s="204">
        <f t="shared" si="1"/>
        <v>-341.15940509148993</v>
      </c>
      <c r="I14" s="211">
        <f t="shared" si="2"/>
        <v>-3076.1405949084983</v>
      </c>
    </row>
    <row r="15" spans="1:17" ht="28.5" customHeight="1">
      <c r="A15" s="212" t="s">
        <v>99</v>
      </c>
      <c r="B15" s="213" t="s">
        <v>19</v>
      </c>
      <c r="C15" s="214" t="s">
        <v>92</v>
      </c>
      <c r="D15" s="214"/>
      <c r="E15" s="215">
        <v>87433.69</v>
      </c>
      <c r="F15" s="184">
        <v>0</v>
      </c>
      <c r="G15" s="210">
        <f t="shared" si="0"/>
        <v>87433.69</v>
      </c>
      <c r="H15" s="204">
        <f t="shared" si="1"/>
        <v>8728.7699837163418</v>
      </c>
      <c r="I15" s="211">
        <f t="shared" si="2"/>
        <v>78704.920016283664</v>
      </c>
    </row>
    <row r="16" spans="1:17" ht="28.5" customHeight="1">
      <c r="A16" s="179" t="s">
        <v>97</v>
      </c>
      <c r="B16" s="180" t="s">
        <v>15</v>
      </c>
      <c r="C16" s="181" t="s">
        <v>144</v>
      </c>
      <c r="D16" s="182"/>
      <c r="E16" s="184">
        <f>Total!G16</f>
        <v>22710.00999999998</v>
      </c>
      <c r="F16" s="184">
        <v>0</v>
      </c>
      <c r="G16" s="210">
        <f t="shared" si="0"/>
        <v>22710.00999999998</v>
      </c>
      <c r="H16" s="204">
        <f t="shared" si="1"/>
        <v>2267.2090542890023</v>
      </c>
      <c r="I16" s="211">
        <f t="shared" si="2"/>
        <v>20442.800945710977</v>
      </c>
      <c r="Q16" s="13"/>
    </row>
    <row r="17" spans="1:17" ht="28.5" customHeight="1">
      <c r="A17" s="179" t="s">
        <v>93</v>
      </c>
      <c r="B17" s="180" t="s">
        <v>12</v>
      </c>
      <c r="C17" s="181" t="s">
        <v>92</v>
      </c>
      <c r="D17" s="182"/>
      <c r="E17" s="184">
        <f>Total!G13</f>
        <v>176095.21000000002</v>
      </c>
      <c r="F17" s="184">
        <v>0</v>
      </c>
      <c r="G17" s="210">
        <f t="shared" si="0"/>
        <v>176095.21000000002</v>
      </c>
      <c r="H17" s="204">
        <f t="shared" si="1"/>
        <v>17580.117953665525</v>
      </c>
      <c r="I17" s="211">
        <f t="shared" si="2"/>
        <v>158515.0920463345</v>
      </c>
      <c r="Q17" s="13"/>
    </row>
    <row r="18" spans="1:17" ht="28.5" customHeight="1">
      <c r="A18" s="179" t="s">
        <v>95</v>
      </c>
      <c r="B18" s="216" t="s">
        <v>16</v>
      </c>
      <c r="C18" s="181" t="s">
        <v>92</v>
      </c>
      <c r="D18" s="217"/>
      <c r="E18" s="183">
        <f>Total!G17</f>
        <v>121849.34999999999</v>
      </c>
      <c r="F18" s="184">
        <v>0</v>
      </c>
      <c r="G18" s="210">
        <f t="shared" si="0"/>
        <v>121849.34999999999</v>
      </c>
      <c r="H18" s="204">
        <f t="shared" si="1"/>
        <v>12164.589517099721</v>
      </c>
      <c r="I18" s="211">
        <f t="shared" si="2"/>
        <v>109684.76048290027</v>
      </c>
      <c r="Q18" s="13"/>
    </row>
    <row r="19" spans="1:17" ht="28.5" customHeight="1">
      <c r="A19" s="179" t="s">
        <v>94</v>
      </c>
      <c r="B19" s="180" t="s">
        <v>13</v>
      </c>
      <c r="C19" s="181" t="s">
        <v>144</v>
      </c>
      <c r="D19" s="182"/>
      <c r="E19" s="183">
        <f>Total!G14</f>
        <v>-10676.560000000001</v>
      </c>
      <c r="F19" s="184">
        <v>0</v>
      </c>
      <c r="G19" s="210">
        <f t="shared" si="0"/>
        <v>-10676.560000000001</v>
      </c>
      <c r="H19" s="204">
        <f t="shared" si="1"/>
        <v>-1065.873308759433</v>
      </c>
      <c r="I19" s="211">
        <f t="shared" si="2"/>
        <v>-9610.6866912405676</v>
      </c>
      <c r="Q19" s="13"/>
    </row>
    <row r="20" spans="1:17" ht="28.5" customHeight="1">
      <c r="A20" s="179" t="s">
        <v>98</v>
      </c>
      <c r="B20" s="180" t="s">
        <v>21</v>
      </c>
      <c r="C20" s="181" t="s">
        <v>143</v>
      </c>
      <c r="D20" s="182"/>
      <c r="E20" s="183">
        <f>Total!G12</f>
        <v>66603.399999999994</v>
      </c>
      <c r="F20" s="184">
        <v>0</v>
      </c>
      <c r="G20" s="210">
        <f t="shared" si="0"/>
        <v>66603.399999999994</v>
      </c>
      <c r="H20" s="204">
        <f t="shared" si="1"/>
        <v>6649.2190679983078</v>
      </c>
      <c r="I20" s="211">
        <f t="shared" si="2"/>
        <v>59954.180932001684</v>
      </c>
    </row>
    <row r="21" spans="1:17" ht="50.25" customHeight="1">
      <c r="A21" s="218"/>
      <c r="B21" s="219" t="s">
        <v>9</v>
      </c>
      <c r="C21" s="220"/>
      <c r="D21" s="221"/>
      <c r="E21" s="222">
        <f>SUM(E13:E20)</f>
        <v>521295.62</v>
      </c>
      <c r="F21" s="223">
        <f>SUM(F18:F18)</f>
        <v>0</v>
      </c>
      <c r="G21" s="222">
        <f>SUM(G10:G20)</f>
        <v>573338.14</v>
      </c>
      <c r="H21" s="224">
        <f>SUM(H13:H20)</f>
        <v>52042.520000000011</v>
      </c>
      <c r="I21" s="225">
        <f>SUM(I10:I20)</f>
        <v>521295.61999999994</v>
      </c>
    </row>
    <row r="22" spans="1:17" ht="40.5" customHeight="1">
      <c r="B22" s="226"/>
      <c r="C22" s="131"/>
      <c r="D22" s="227"/>
      <c r="E22" s="228">
        <f>E10/E21</f>
        <v>9.9833027563132032E-2</v>
      </c>
    </row>
    <row r="23" spans="1:17" ht="36" customHeight="1">
      <c r="B23" s="226"/>
      <c r="C23" s="131"/>
      <c r="D23" s="227"/>
      <c r="E23" s="228"/>
    </row>
    <row r="24" spans="1:17" ht="30" customHeight="1">
      <c r="A24" s="195" t="s">
        <v>113</v>
      </c>
      <c r="B24" s="374" t="s">
        <v>145</v>
      </c>
      <c r="C24" s="374"/>
      <c r="D24" s="374"/>
      <c r="E24" s="374"/>
      <c r="F24" s="196" t="s">
        <v>146</v>
      </c>
      <c r="G24" s="196" t="s">
        <v>147</v>
      </c>
      <c r="H24" s="196" t="s">
        <v>141</v>
      </c>
      <c r="I24" s="196" t="s">
        <v>142</v>
      </c>
    </row>
    <row r="25" spans="1:17" ht="23.25" customHeight="1">
      <c r="A25" s="79" t="s">
        <v>95</v>
      </c>
      <c r="B25" s="134" t="s">
        <v>14</v>
      </c>
      <c r="C25" s="229" t="s">
        <v>96</v>
      </c>
      <c r="D25" s="230"/>
      <c r="E25" s="231">
        <f>Total!G15</f>
        <v>36353.69</v>
      </c>
      <c r="F25" s="232">
        <v>0</v>
      </c>
      <c r="G25" s="233">
        <f t="shared" ref="G25:G32" si="3">E25+F25</f>
        <v>36353.69</v>
      </c>
      <c r="H25" s="234">
        <v>0</v>
      </c>
      <c r="I25" s="235">
        <f>G25-H25</f>
        <v>36353.69</v>
      </c>
    </row>
    <row r="26" spans="1:17" ht="23.25" customHeight="1">
      <c r="A26" s="179" t="s">
        <v>100</v>
      </c>
      <c r="B26" s="139" t="s">
        <v>17</v>
      </c>
      <c r="C26" s="135" t="s">
        <v>96</v>
      </c>
      <c r="D26" s="236"/>
      <c r="E26" s="233">
        <f>Total!G27</f>
        <v>-27006.009999999995</v>
      </c>
      <c r="F26" s="232">
        <v>0</v>
      </c>
      <c r="G26" s="233">
        <f t="shared" si="3"/>
        <v>-27006.009999999995</v>
      </c>
      <c r="H26" s="234">
        <v>0</v>
      </c>
      <c r="I26" s="235">
        <f>G26-H26</f>
        <v>-27006.009999999995</v>
      </c>
    </row>
    <row r="27" spans="1:17" ht="23.25" customHeight="1">
      <c r="A27" s="179" t="s">
        <v>102</v>
      </c>
      <c r="B27" s="139" t="s">
        <v>20</v>
      </c>
      <c r="C27" s="135" t="s">
        <v>96</v>
      </c>
      <c r="D27" s="236"/>
      <c r="E27" s="233">
        <f>Total!G28</f>
        <v>178069.40000000002</v>
      </c>
      <c r="F27" s="232">
        <v>0</v>
      </c>
      <c r="G27" s="233">
        <f t="shared" si="3"/>
        <v>178069.40000000002</v>
      </c>
      <c r="H27" s="234">
        <v>0</v>
      </c>
      <c r="I27" s="235">
        <f>G27-H27</f>
        <v>178069.40000000002</v>
      </c>
    </row>
    <row r="28" spans="1:17" ht="23.25" customHeight="1">
      <c r="A28" s="179" t="s">
        <v>101</v>
      </c>
      <c r="B28" s="139" t="s">
        <v>11</v>
      </c>
      <c r="C28" s="135" t="s">
        <v>96</v>
      </c>
      <c r="D28" s="236"/>
      <c r="E28" s="233">
        <f>Total!G29</f>
        <v>13069.419999999998</v>
      </c>
      <c r="F28" s="232">
        <v>0</v>
      </c>
      <c r="G28" s="233">
        <f t="shared" si="3"/>
        <v>13069.419999999998</v>
      </c>
      <c r="H28" s="234">
        <v>0</v>
      </c>
      <c r="I28" s="235">
        <f>G28-H28</f>
        <v>13069.419999999998</v>
      </c>
    </row>
    <row r="29" spans="1:17" ht="23.25" customHeight="1">
      <c r="A29" s="179" t="s">
        <v>103</v>
      </c>
      <c r="B29" s="139" t="s">
        <v>22</v>
      </c>
      <c r="C29" s="135" t="s">
        <v>96</v>
      </c>
      <c r="D29" s="236"/>
      <c r="E29" s="233">
        <f>Total!G30</f>
        <v>84207.78</v>
      </c>
      <c r="F29" s="232">
        <v>0</v>
      </c>
      <c r="G29" s="233">
        <f t="shared" si="3"/>
        <v>84207.78</v>
      </c>
      <c r="H29" s="234">
        <v>0</v>
      </c>
      <c r="I29" s="235">
        <v>0</v>
      </c>
    </row>
    <row r="30" spans="1:17" ht="23.25" customHeight="1">
      <c r="A30" s="179" t="s">
        <v>104</v>
      </c>
      <c r="B30" s="139" t="s">
        <v>23</v>
      </c>
      <c r="C30" s="135" t="s">
        <v>136</v>
      </c>
      <c r="D30" s="236"/>
      <c r="E30" s="233">
        <f>Total!G31</f>
        <v>24697.46000000005</v>
      </c>
      <c r="F30" s="232">
        <v>0</v>
      </c>
      <c r="G30" s="233">
        <f t="shared" si="3"/>
        <v>24697.46000000005</v>
      </c>
      <c r="H30" s="234">
        <v>0</v>
      </c>
      <c r="I30" s="235">
        <f>G30-H30</f>
        <v>24697.46000000005</v>
      </c>
    </row>
    <row r="31" spans="1:17" ht="23.25" customHeight="1">
      <c r="A31" s="179" t="s">
        <v>105</v>
      </c>
      <c r="B31" s="139" t="s">
        <v>25</v>
      </c>
      <c r="C31" s="135" t="s">
        <v>136</v>
      </c>
      <c r="D31" s="236"/>
      <c r="E31" s="233">
        <f>Total!G32</f>
        <v>5171.7099999999973</v>
      </c>
      <c r="F31" s="232">
        <v>0</v>
      </c>
      <c r="G31" s="233">
        <f t="shared" si="3"/>
        <v>5171.7099999999973</v>
      </c>
      <c r="H31" s="234">
        <v>0</v>
      </c>
      <c r="I31" s="235">
        <f>G31-H31</f>
        <v>5171.7099999999973</v>
      </c>
    </row>
    <row r="32" spans="1:17" ht="23.25" customHeight="1">
      <c r="A32" s="237" t="s">
        <v>106</v>
      </c>
      <c r="B32" s="139" t="s">
        <v>24</v>
      </c>
      <c r="C32" s="135" t="s">
        <v>136</v>
      </c>
      <c r="D32" s="236"/>
      <c r="E32" s="233">
        <f>Total!G33</f>
        <v>41115.449999999997</v>
      </c>
      <c r="F32" s="232">
        <v>0</v>
      </c>
      <c r="G32" s="233">
        <f t="shared" si="3"/>
        <v>41115.449999999997</v>
      </c>
      <c r="H32" s="234">
        <v>0</v>
      </c>
      <c r="I32" s="235">
        <f>G32-H32</f>
        <v>41115.449999999997</v>
      </c>
    </row>
    <row r="33" spans="1:9" ht="25.5" customHeight="1">
      <c r="A33" s="10"/>
      <c r="B33" s="238" t="s">
        <v>9</v>
      </c>
      <c r="C33" s="238"/>
      <c r="D33" s="239"/>
      <c r="E33" s="240">
        <f>SUM(E26:E32)</f>
        <v>319325.21000000008</v>
      </c>
      <c r="F33" s="241">
        <f>SUM(F26:F32)</f>
        <v>0</v>
      </c>
      <c r="G33" s="240">
        <f>SUM(G26:G32)</f>
        <v>319325.21000000008</v>
      </c>
      <c r="H33" s="241">
        <f>SUM(H26:H32)</f>
        <v>0</v>
      </c>
      <c r="I33" s="241">
        <f>SUM(I26:I32)</f>
        <v>235117.43000000005</v>
      </c>
    </row>
    <row r="34" spans="1:9" ht="28.5" customHeight="1">
      <c r="G34" s="13"/>
    </row>
    <row r="35" spans="1:9" ht="28.5" customHeight="1">
      <c r="E35" s="242"/>
      <c r="G35" s="27"/>
      <c r="H35" s="243"/>
      <c r="I35" s="27"/>
    </row>
    <row r="36" spans="1:9" ht="28.5" customHeight="1">
      <c r="E36" s="371" t="s">
        <v>148</v>
      </c>
      <c r="F36" s="371"/>
      <c r="G36" s="371"/>
      <c r="H36" s="244">
        <v>0</v>
      </c>
    </row>
    <row r="37" spans="1:9" ht="28.5" customHeight="1">
      <c r="E37" s="371" t="s">
        <v>149</v>
      </c>
      <c r="F37" s="371"/>
      <c r="G37" s="371"/>
      <c r="H37" s="245">
        <f>H21</f>
        <v>52042.520000000011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91"/>
  <sheetViews>
    <sheetView showWhiteSpace="0" topLeftCell="A10" zoomScaleNormal="100" workbookViewId="0">
      <selection activeCell="A7" sqref="A7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85" t="s">
        <v>115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7"/>
    </row>
    <row r="2" spans="1:21">
      <c r="A2" s="288" t="s">
        <v>116</v>
      </c>
      <c r="U2" s="289"/>
    </row>
    <row r="3" spans="1:21">
      <c r="A3" s="288" t="s">
        <v>117</v>
      </c>
      <c r="U3" s="289"/>
    </row>
    <row r="4" spans="1:21">
      <c r="A4" s="288" t="s">
        <v>118</v>
      </c>
      <c r="U4" s="289"/>
    </row>
    <row r="5" spans="1:21" ht="13.5" thickBot="1">
      <c r="A5" s="288" t="s">
        <v>119</v>
      </c>
      <c r="U5" s="289"/>
    </row>
    <row r="6" spans="1:21" ht="15.75" customHeight="1">
      <c r="A6" s="375" t="s">
        <v>274</v>
      </c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  <c r="Q6" s="376"/>
      <c r="R6" s="376"/>
      <c r="S6" s="376"/>
      <c r="T6" s="376"/>
      <c r="U6" s="377"/>
    </row>
    <row r="7" spans="1:21" s="327" customFormat="1" ht="44.25" customHeight="1">
      <c r="A7" s="329" t="s">
        <v>168</v>
      </c>
      <c r="B7" s="328" t="s">
        <v>48</v>
      </c>
      <c r="C7" s="332" t="s">
        <v>169</v>
      </c>
      <c r="D7" s="328" t="s">
        <v>50</v>
      </c>
      <c r="E7" s="332" t="s">
        <v>170</v>
      </c>
      <c r="F7" s="329" t="s">
        <v>171</v>
      </c>
      <c r="G7" s="329" t="s">
        <v>172</v>
      </c>
      <c r="H7" s="329" t="s">
        <v>193</v>
      </c>
      <c r="I7" s="329" t="s">
        <v>173</v>
      </c>
      <c r="J7" s="329" t="s">
        <v>174</v>
      </c>
      <c r="K7" s="329" t="s">
        <v>175</v>
      </c>
      <c r="L7" s="329" t="s">
        <v>176</v>
      </c>
      <c r="M7" s="329" t="s">
        <v>59</v>
      </c>
      <c r="N7" s="329" t="s">
        <v>60</v>
      </c>
      <c r="O7" s="329" t="s">
        <v>177</v>
      </c>
      <c r="P7" s="329" t="s">
        <v>62</v>
      </c>
      <c r="Q7" s="329" t="s">
        <v>178</v>
      </c>
      <c r="R7" s="329" t="s">
        <v>233</v>
      </c>
      <c r="S7" s="329" t="s">
        <v>234</v>
      </c>
      <c r="T7" s="329" t="s">
        <v>235</v>
      </c>
      <c r="U7" s="329" t="s">
        <v>9</v>
      </c>
    </row>
    <row r="8" spans="1:21" s="327" customFormat="1" ht="15.75" customHeight="1">
      <c r="A8" s="329" t="s">
        <v>257</v>
      </c>
      <c r="B8" s="339">
        <v>0</v>
      </c>
      <c r="C8" s="341">
        <v>0</v>
      </c>
      <c r="D8" s="339">
        <v>0</v>
      </c>
      <c r="E8" s="341">
        <v>0</v>
      </c>
      <c r="F8" s="339">
        <v>0</v>
      </c>
      <c r="G8" s="339">
        <v>0</v>
      </c>
      <c r="H8" s="339">
        <v>0</v>
      </c>
      <c r="I8" s="339">
        <v>2</v>
      </c>
      <c r="J8" s="339">
        <v>0</v>
      </c>
      <c r="K8" s="339">
        <v>0</v>
      </c>
      <c r="L8" s="339">
        <v>0</v>
      </c>
      <c r="M8" s="339">
        <v>0</v>
      </c>
      <c r="N8" s="339">
        <v>0</v>
      </c>
      <c r="O8" s="339">
        <v>0</v>
      </c>
      <c r="P8" s="339">
        <v>0</v>
      </c>
      <c r="Q8" s="339">
        <v>0</v>
      </c>
      <c r="R8" s="339">
        <v>0</v>
      </c>
      <c r="S8" s="339">
        <v>0</v>
      </c>
      <c r="T8" s="339">
        <v>0</v>
      </c>
      <c r="U8" s="339">
        <f>SUM(B8:T8)</f>
        <v>2</v>
      </c>
    </row>
    <row r="9" spans="1:21" s="327" customFormat="1" ht="21" customHeight="1">
      <c r="A9" s="329" t="s">
        <v>258</v>
      </c>
      <c r="B9" s="339">
        <v>0</v>
      </c>
      <c r="C9" s="341">
        <v>0</v>
      </c>
      <c r="D9" s="339">
        <v>0</v>
      </c>
      <c r="E9" s="341">
        <v>0</v>
      </c>
      <c r="F9" s="339">
        <v>0</v>
      </c>
      <c r="G9" s="339">
        <v>0</v>
      </c>
      <c r="H9" s="339">
        <v>0</v>
      </c>
      <c r="I9" s="339">
        <v>0</v>
      </c>
      <c r="J9" s="339">
        <v>0</v>
      </c>
      <c r="K9" s="339">
        <v>1</v>
      </c>
      <c r="L9" s="339">
        <v>0</v>
      </c>
      <c r="M9" s="339">
        <v>0</v>
      </c>
      <c r="N9" s="339">
        <v>0</v>
      </c>
      <c r="O9" s="339">
        <v>0</v>
      </c>
      <c r="P9" s="339">
        <v>0</v>
      </c>
      <c r="Q9" s="339">
        <v>0</v>
      </c>
      <c r="R9" s="339">
        <v>0</v>
      </c>
      <c r="S9" s="339">
        <v>0</v>
      </c>
      <c r="T9" s="339">
        <v>0</v>
      </c>
      <c r="U9" s="339">
        <f t="shared" ref="U9:U50" si="0">SUM(B9:T9)</f>
        <v>1</v>
      </c>
    </row>
    <row r="10" spans="1:21" s="327" customFormat="1" ht="21" customHeight="1">
      <c r="A10" s="329" t="s">
        <v>244</v>
      </c>
      <c r="B10" s="339">
        <v>0</v>
      </c>
      <c r="C10" s="341">
        <v>0</v>
      </c>
      <c r="D10" s="339">
        <v>2</v>
      </c>
      <c r="E10" s="341">
        <v>0</v>
      </c>
      <c r="F10" s="339">
        <v>0</v>
      </c>
      <c r="G10" s="339">
        <v>0</v>
      </c>
      <c r="H10" s="339">
        <v>0</v>
      </c>
      <c r="I10" s="339">
        <v>0</v>
      </c>
      <c r="J10" s="339">
        <v>0</v>
      </c>
      <c r="K10" s="339">
        <v>0</v>
      </c>
      <c r="L10" s="339">
        <v>1</v>
      </c>
      <c r="M10" s="339">
        <v>0</v>
      </c>
      <c r="N10" s="339">
        <v>0</v>
      </c>
      <c r="O10" s="339">
        <v>0</v>
      </c>
      <c r="P10" s="339">
        <v>0</v>
      </c>
      <c r="Q10" s="339">
        <v>0</v>
      </c>
      <c r="R10" s="339">
        <v>0</v>
      </c>
      <c r="S10" s="339">
        <v>0</v>
      </c>
      <c r="T10" s="339">
        <v>0</v>
      </c>
      <c r="U10" s="339">
        <f t="shared" si="0"/>
        <v>3</v>
      </c>
    </row>
    <row r="11" spans="1:21" s="327" customFormat="1" ht="21" customHeight="1">
      <c r="A11" s="329" t="s">
        <v>259</v>
      </c>
      <c r="B11" s="339">
        <v>0</v>
      </c>
      <c r="C11" s="341">
        <v>0</v>
      </c>
      <c r="D11" s="339">
        <v>0</v>
      </c>
      <c r="E11" s="341">
        <v>0</v>
      </c>
      <c r="F11" s="339">
        <v>0</v>
      </c>
      <c r="G11" s="339">
        <v>0</v>
      </c>
      <c r="H11" s="339">
        <v>0</v>
      </c>
      <c r="I11" s="339">
        <v>0</v>
      </c>
      <c r="J11" s="339">
        <v>0</v>
      </c>
      <c r="K11" s="339">
        <v>0</v>
      </c>
      <c r="L11" s="339">
        <v>0</v>
      </c>
      <c r="M11" s="339">
        <v>0</v>
      </c>
      <c r="N11" s="339">
        <v>0</v>
      </c>
      <c r="O11" s="339">
        <v>0</v>
      </c>
      <c r="P11" s="339">
        <v>0</v>
      </c>
      <c r="Q11" s="339">
        <v>0</v>
      </c>
      <c r="R11" s="339">
        <v>0</v>
      </c>
      <c r="S11" s="339">
        <v>0</v>
      </c>
      <c r="T11" s="339">
        <v>1</v>
      </c>
      <c r="U11" s="339">
        <f t="shared" si="0"/>
        <v>1</v>
      </c>
    </row>
    <row r="12" spans="1:21" s="327" customFormat="1" ht="21" customHeight="1">
      <c r="A12" s="329" t="s">
        <v>204</v>
      </c>
      <c r="B12" s="339">
        <v>0</v>
      </c>
      <c r="C12" s="341">
        <v>0</v>
      </c>
      <c r="D12" s="339">
        <v>0</v>
      </c>
      <c r="E12" s="341">
        <v>0</v>
      </c>
      <c r="F12" s="339">
        <v>1</v>
      </c>
      <c r="G12" s="339">
        <v>0</v>
      </c>
      <c r="H12" s="339">
        <v>0</v>
      </c>
      <c r="I12" s="339">
        <v>1</v>
      </c>
      <c r="J12" s="339">
        <v>2</v>
      </c>
      <c r="K12" s="339">
        <v>0</v>
      </c>
      <c r="L12" s="339">
        <v>0</v>
      </c>
      <c r="M12" s="339">
        <v>0</v>
      </c>
      <c r="N12" s="339">
        <v>0</v>
      </c>
      <c r="O12" s="339">
        <v>0</v>
      </c>
      <c r="P12" s="339">
        <v>0</v>
      </c>
      <c r="Q12" s="339">
        <v>0</v>
      </c>
      <c r="R12" s="339">
        <v>0</v>
      </c>
      <c r="S12" s="339">
        <v>1</v>
      </c>
      <c r="T12" s="339">
        <v>0</v>
      </c>
      <c r="U12" s="339">
        <f t="shared" si="0"/>
        <v>5</v>
      </c>
    </row>
    <row r="13" spans="1:21" s="327" customFormat="1" ht="21" customHeight="1">
      <c r="A13" s="329" t="s">
        <v>249</v>
      </c>
      <c r="B13" s="339">
        <v>1</v>
      </c>
      <c r="C13" s="341">
        <v>0</v>
      </c>
      <c r="D13" s="339">
        <v>0</v>
      </c>
      <c r="E13" s="341">
        <v>0</v>
      </c>
      <c r="F13" s="339">
        <v>0</v>
      </c>
      <c r="G13" s="339">
        <v>0</v>
      </c>
      <c r="H13" s="339">
        <v>0</v>
      </c>
      <c r="I13" s="339">
        <v>1</v>
      </c>
      <c r="J13" s="339">
        <v>0</v>
      </c>
      <c r="K13" s="339">
        <v>0</v>
      </c>
      <c r="L13" s="339">
        <v>0</v>
      </c>
      <c r="M13" s="339">
        <v>0</v>
      </c>
      <c r="N13" s="339">
        <v>0</v>
      </c>
      <c r="O13" s="339">
        <v>0</v>
      </c>
      <c r="P13" s="339">
        <v>0</v>
      </c>
      <c r="Q13" s="339">
        <v>0</v>
      </c>
      <c r="R13" s="339">
        <v>0</v>
      </c>
      <c r="S13" s="339">
        <v>0</v>
      </c>
      <c r="T13" s="339">
        <v>0</v>
      </c>
      <c r="U13" s="339">
        <f t="shared" si="0"/>
        <v>2</v>
      </c>
    </row>
    <row r="14" spans="1:21" s="327" customFormat="1" ht="21" customHeight="1">
      <c r="A14" s="329" t="s">
        <v>245</v>
      </c>
      <c r="B14" s="339">
        <v>0</v>
      </c>
      <c r="C14" s="341">
        <v>0</v>
      </c>
      <c r="D14" s="339">
        <v>0</v>
      </c>
      <c r="E14" s="341">
        <v>0</v>
      </c>
      <c r="F14" s="339">
        <v>0</v>
      </c>
      <c r="G14" s="339">
        <v>0</v>
      </c>
      <c r="H14" s="339">
        <v>0</v>
      </c>
      <c r="I14" s="339">
        <v>1</v>
      </c>
      <c r="J14" s="339">
        <v>0</v>
      </c>
      <c r="K14" s="339">
        <v>0</v>
      </c>
      <c r="L14" s="339">
        <v>0</v>
      </c>
      <c r="M14" s="339">
        <v>0</v>
      </c>
      <c r="N14" s="339">
        <v>1</v>
      </c>
      <c r="O14" s="339">
        <v>0</v>
      </c>
      <c r="P14" s="339">
        <v>0</v>
      </c>
      <c r="Q14" s="339">
        <v>0</v>
      </c>
      <c r="R14" s="339">
        <v>0</v>
      </c>
      <c r="S14" s="339">
        <v>0</v>
      </c>
      <c r="T14" s="339">
        <v>0</v>
      </c>
      <c r="U14" s="339">
        <f t="shared" si="0"/>
        <v>2</v>
      </c>
    </row>
    <row r="15" spans="1:21" s="327" customFormat="1" ht="21" customHeight="1">
      <c r="A15" s="329" t="s">
        <v>250</v>
      </c>
      <c r="B15" s="339">
        <v>0</v>
      </c>
      <c r="C15" s="341">
        <v>0</v>
      </c>
      <c r="D15" s="339">
        <v>0</v>
      </c>
      <c r="E15" s="341">
        <v>0</v>
      </c>
      <c r="F15" s="339">
        <v>1</v>
      </c>
      <c r="G15" s="339">
        <v>0</v>
      </c>
      <c r="H15" s="339">
        <v>0</v>
      </c>
      <c r="I15" s="339">
        <v>0</v>
      </c>
      <c r="J15" s="339">
        <v>0</v>
      </c>
      <c r="K15" s="339">
        <v>0</v>
      </c>
      <c r="L15" s="339">
        <v>0</v>
      </c>
      <c r="M15" s="339">
        <v>0</v>
      </c>
      <c r="N15" s="339">
        <v>0</v>
      </c>
      <c r="O15" s="339">
        <v>0</v>
      </c>
      <c r="P15" s="339">
        <v>0</v>
      </c>
      <c r="Q15" s="339">
        <v>0</v>
      </c>
      <c r="R15" s="339">
        <v>0</v>
      </c>
      <c r="S15" s="339">
        <v>0</v>
      </c>
      <c r="T15" s="339">
        <v>0</v>
      </c>
      <c r="U15" s="339">
        <f t="shared" si="0"/>
        <v>1</v>
      </c>
    </row>
    <row r="16" spans="1:21" s="327" customFormat="1" ht="21" customHeight="1">
      <c r="A16" s="329" t="s">
        <v>211</v>
      </c>
      <c r="B16" s="339">
        <v>0</v>
      </c>
      <c r="C16" s="341">
        <v>1</v>
      </c>
      <c r="D16" s="339">
        <v>0</v>
      </c>
      <c r="E16" s="341">
        <v>0</v>
      </c>
      <c r="F16" s="339">
        <v>0</v>
      </c>
      <c r="G16" s="339">
        <v>0</v>
      </c>
      <c r="H16" s="339">
        <v>1</v>
      </c>
      <c r="I16" s="339">
        <v>0</v>
      </c>
      <c r="J16" s="339">
        <v>0</v>
      </c>
      <c r="K16" s="339">
        <v>0</v>
      </c>
      <c r="L16" s="339">
        <v>0</v>
      </c>
      <c r="M16" s="339">
        <v>0</v>
      </c>
      <c r="N16" s="339">
        <v>0</v>
      </c>
      <c r="O16" s="339">
        <v>0</v>
      </c>
      <c r="P16" s="339">
        <v>0</v>
      </c>
      <c r="Q16" s="339">
        <v>0</v>
      </c>
      <c r="R16" s="339">
        <v>0</v>
      </c>
      <c r="S16" s="339">
        <v>0</v>
      </c>
      <c r="T16" s="339">
        <v>0</v>
      </c>
      <c r="U16" s="339">
        <f t="shared" si="0"/>
        <v>2</v>
      </c>
    </row>
    <row r="17" spans="1:21" s="327" customFormat="1" ht="21" customHeight="1">
      <c r="A17" s="329" t="s">
        <v>219</v>
      </c>
      <c r="B17" s="339">
        <v>0</v>
      </c>
      <c r="C17" s="341">
        <v>0</v>
      </c>
      <c r="D17" s="339">
        <v>0</v>
      </c>
      <c r="E17" s="341">
        <v>0</v>
      </c>
      <c r="F17" s="339">
        <v>1</v>
      </c>
      <c r="G17" s="339">
        <v>0</v>
      </c>
      <c r="H17" s="339">
        <v>0</v>
      </c>
      <c r="I17" s="339">
        <v>1</v>
      </c>
      <c r="J17" s="339">
        <v>0</v>
      </c>
      <c r="K17" s="339">
        <v>0</v>
      </c>
      <c r="L17" s="339">
        <v>0</v>
      </c>
      <c r="M17" s="339">
        <v>0</v>
      </c>
      <c r="N17" s="339">
        <v>0</v>
      </c>
      <c r="O17" s="339">
        <v>0</v>
      </c>
      <c r="P17" s="339">
        <v>0</v>
      </c>
      <c r="Q17" s="339">
        <v>0</v>
      </c>
      <c r="R17" s="339">
        <v>0</v>
      </c>
      <c r="S17" s="339">
        <v>0</v>
      </c>
      <c r="T17" s="339">
        <v>0</v>
      </c>
      <c r="U17" s="339">
        <f t="shared" si="0"/>
        <v>2</v>
      </c>
    </row>
    <row r="18" spans="1:21" s="327" customFormat="1" ht="21" customHeight="1">
      <c r="A18" s="329" t="s">
        <v>237</v>
      </c>
      <c r="B18" s="339">
        <v>0</v>
      </c>
      <c r="C18" s="341">
        <v>0</v>
      </c>
      <c r="D18" s="339">
        <v>0</v>
      </c>
      <c r="E18" s="341">
        <v>0</v>
      </c>
      <c r="F18" s="339">
        <v>0</v>
      </c>
      <c r="G18" s="339">
        <v>0</v>
      </c>
      <c r="H18" s="339">
        <v>1</v>
      </c>
      <c r="I18" s="339">
        <v>4</v>
      </c>
      <c r="J18" s="339">
        <v>0</v>
      </c>
      <c r="K18" s="339">
        <v>0</v>
      </c>
      <c r="L18" s="339">
        <v>0</v>
      </c>
      <c r="M18" s="339">
        <v>0</v>
      </c>
      <c r="N18" s="339">
        <v>0</v>
      </c>
      <c r="O18" s="339">
        <v>0</v>
      </c>
      <c r="P18" s="339">
        <v>0</v>
      </c>
      <c r="Q18" s="339">
        <v>0</v>
      </c>
      <c r="R18" s="339">
        <v>0</v>
      </c>
      <c r="S18" s="339">
        <v>0</v>
      </c>
      <c r="T18" s="339">
        <v>0</v>
      </c>
      <c r="U18" s="339">
        <f t="shared" si="0"/>
        <v>5</v>
      </c>
    </row>
    <row r="19" spans="1:21" s="327" customFormat="1" ht="21" customHeight="1">
      <c r="A19" s="329" t="s">
        <v>179</v>
      </c>
      <c r="B19" s="339">
        <v>0</v>
      </c>
      <c r="C19" s="341">
        <v>0</v>
      </c>
      <c r="D19" s="339">
        <v>1</v>
      </c>
      <c r="E19" s="341">
        <v>0</v>
      </c>
      <c r="F19" s="339">
        <v>0</v>
      </c>
      <c r="G19" s="339">
        <v>0</v>
      </c>
      <c r="H19" s="339">
        <v>0</v>
      </c>
      <c r="I19" s="339">
        <v>2</v>
      </c>
      <c r="J19" s="339">
        <v>0</v>
      </c>
      <c r="K19" s="339">
        <v>1</v>
      </c>
      <c r="L19" s="339">
        <v>0</v>
      </c>
      <c r="M19" s="339">
        <v>0</v>
      </c>
      <c r="N19" s="339">
        <v>1</v>
      </c>
      <c r="O19" s="339">
        <v>0</v>
      </c>
      <c r="P19" s="339">
        <v>0</v>
      </c>
      <c r="Q19" s="339">
        <v>0</v>
      </c>
      <c r="R19" s="339">
        <v>0</v>
      </c>
      <c r="S19" s="339">
        <v>0</v>
      </c>
      <c r="T19" s="339">
        <v>0</v>
      </c>
      <c r="U19" s="339">
        <f t="shared" si="0"/>
        <v>5</v>
      </c>
    </row>
    <row r="20" spans="1:21" s="327" customFormat="1" ht="21" customHeight="1">
      <c r="A20" s="329" t="s">
        <v>241</v>
      </c>
      <c r="B20" s="339">
        <v>0</v>
      </c>
      <c r="C20" s="341">
        <v>0</v>
      </c>
      <c r="D20" s="339">
        <v>0</v>
      </c>
      <c r="E20" s="341">
        <v>0</v>
      </c>
      <c r="F20" s="339">
        <v>0</v>
      </c>
      <c r="G20" s="339">
        <v>0</v>
      </c>
      <c r="H20" s="339">
        <v>0</v>
      </c>
      <c r="I20" s="339">
        <v>0</v>
      </c>
      <c r="J20" s="339">
        <v>0</v>
      </c>
      <c r="K20" s="339">
        <v>1</v>
      </c>
      <c r="L20" s="339">
        <v>0</v>
      </c>
      <c r="M20" s="339">
        <v>0</v>
      </c>
      <c r="N20" s="339">
        <v>0</v>
      </c>
      <c r="O20" s="339">
        <v>0</v>
      </c>
      <c r="P20" s="339">
        <v>0</v>
      </c>
      <c r="Q20" s="339">
        <v>0</v>
      </c>
      <c r="R20" s="339">
        <v>0</v>
      </c>
      <c r="S20" s="339">
        <v>1</v>
      </c>
      <c r="T20" s="339">
        <v>0</v>
      </c>
      <c r="U20" s="339">
        <f t="shared" si="0"/>
        <v>2</v>
      </c>
    </row>
    <row r="21" spans="1:21" s="327" customFormat="1" ht="21" customHeight="1">
      <c r="A21" s="329" t="s">
        <v>180</v>
      </c>
      <c r="B21" s="339">
        <v>0</v>
      </c>
      <c r="C21" s="341">
        <v>0</v>
      </c>
      <c r="D21" s="339">
        <v>3</v>
      </c>
      <c r="E21" s="341">
        <v>1</v>
      </c>
      <c r="F21" s="339">
        <v>1</v>
      </c>
      <c r="G21" s="339">
        <v>0</v>
      </c>
      <c r="H21" s="339">
        <v>0</v>
      </c>
      <c r="I21" s="339">
        <v>1</v>
      </c>
      <c r="J21" s="339">
        <v>0</v>
      </c>
      <c r="K21" s="339">
        <v>0</v>
      </c>
      <c r="L21" s="339">
        <v>0</v>
      </c>
      <c r="M21" s="339">
        <v>6</v>
      </c>
      <c r="N21" s="339">
        <v>0</v>
      </c>
      <c r="O21" s="339">
        <v>0</v>
      </c>
      <c r="P21" s="339">
        <v>0</v>
      </c>
      <c r="Q21" s="339">
        <v>1</v>
      </c>
      <c r="R21" s="339">
        <v>8</v>
      </c>
      <c r="S21" s="339">
        <v>0</v>
      </c>
      <c r="T21" s="339">
        <v>0</v>
      </c>
      <c r="U21" s="339">
        <f t="shared" si="0"/>
        <v>21</v>
      </c>
    </row>
    <row r="22" spans="1:21" s="327" customFormat="1" ht="21" customHeight="1">
      <c r="A22" s="329" t="s">
        <v>222</v>
      </c>
      <c r="B22" s="339">
        <v>1</v>
      </c>
      <c r="C22" s="341">
        <v>0</v>
      </c>
      <c r="D22" s="339">
        <v>0</v>
      </c>
      <c r="E22" s="341">
        <v>1</v>
      </c>
      <c r="F22" s="339">
        <v>0</v>
      </c>
      <c r="G22" s="339">
        <v>0</v>
      </c>
      <c r="H22" s="339">
        <v>0</v>
      </c>
      <c r="I22" s="339">
        <v>0</v>
      </c>
      <c r="J22" s="339">
        <v>0</v>
      </c>
      <c r="K22" s="339">
        <v>0</v>
      </c>
      <c r="L22" s="339">
        <v>0</v>
      </c>
      <c r="M22" s="339">
        <v>0</v>
      </c>
      <c r="N22" s="339">
        <v>0</v>
      </c>
      <c r="O22" s="339">
        <v>0</v>
      </c>
      <c r="P22" s="339">
        <v>0</v>
      </c>
      <c r="Q22" s="339">
        <v>0</v>
      </c>
      <c r="R22" s="339">
        <v>1</v>
      </c>
      <c r="S22" s="339">
        <v>0</v>
      </c>
      <c r="T22" s="339">
        <v>0</v>
      </c>
      <c r="U22" s="339">
        <f t="shared" si="0"/>
        <v>3</v>
      </c>
    </row>
    <row r="23" spans="1:21" s="327" customFormat="1" ht="21" customHeight="1">
      <c r="A23" s="329" t="s">
        <v>251</v>
      </c>
      <c r="B23" s="339">
        <v>0</v>
      </c>
      <c r="C23" s="341">
        <v>0</v>
      </c>
      <c r="D23" s="339">
        <v>0</v>
      </c>
      <c r="E23" s="341">
        <v>0</v>
      </c>
      <c r="F23" s="339">
        <v>0</v>
      </c>
      <c r="G23" s="339">
        <v>0</v>
      </c>
      <c r="H23" s="339">
        <v>0</v>
      </c>
      <c r="I23" s="339">
        <v>0</v>
      </c>
      <c r="J23" s="339">
        <v>0</v>
      </c>
      <c r="K23" s="339">
        <v>0</v>
      </c>
      <c r="L23" s="339">
        <v>0</v>
      </c>
      <c r="M23" s="339">
        <v>0</v>
      </c>
      <c r="N23" s="339">
        <v>0</v>
      </c>
      <c r="O23" s="339">
        <v>0</v>
      </c>
      <c r="P23" s="339">
        <v>0</v>
      </c>
      <c r="Q23" s="339">
        <v>0</v>
      </c>
      <c r="R23" s="339">
        <v>0</v>
      </c>
      <c r="S23" s="339">
        <v>1</v>
      </c>
      <c r="T23" s="339">
        <v>0</v>
      </c>
      <c r="U23" s="339">
        <f t="shared" si="0"/>
        <v>1</v>
      </c>
    </row>
    <row r="24" spans="1:21" s="327" customFormat="1" ht="21" customHeight="1">
      <c r="A24" s="329" t="s">
        <v>260</v>
      </c>
      <c r="B24" s="339">
        <v>0</v>
      </c>
      <c r="C24" s="341">
        <v>0</v>
      </c>
      <c r="D24" s="339">
        <v>0</v>
      </c>
      <c r="E24" s="341">
        <v>0</v>
      </c>
      <c r="F24" s="339">
        <v>0</v>
      </c>
      <c r="G24" s="339">
        <v>0</v>
      </c>
      <c r="H24" s="339">
        <v>0</v>
      </c>
      <c r="I24" s="339">
        <v>1</v>
      </c>
      <c r="J24" s="339">
        <v>0</v>
      </c>
      <c r="K24" s="339">
        <v>0</v>
      </c>
      <c r="L24" s="339">
        <v>0</v>
      </c>
      <c r="M24" s="339">
        <v>0</v>
      </c>
      <c r="N24" s="339">
        <v>0</v>
      </c>
      <c r="O24" s="339">
        <v>0</v>
      </c>
      <c r="P24" s="339">
        <v>0</v>
      </c>
      <c r="Q24" s="339">
        <v>0</v>
      </c>
      <c r="R24" s="339">
        <v>0</v>
      </c>
      <c r="S24" s="339">
        <v>0</v>
      </c>
      <c r="T24" s="339">
        <v>0</v>
      </c>
      <c r="U24" s="339">
        <f t="shared" si="0"/>
        <v>1</v>
      </c>
    </row>
    <row r="25" spans="1:21" s="327" customFormat="1" ht="21" customHeight="1">
      <c r="A25" s="329" t="s">
        <v>261</v>
      </c>
      <c r="B25" s="339">
        <v>0</v>
      </c>
      <c r="C25" s="341">
        <v>0</v>
      </c>
      <c r="D25" s="339">
        <v>0</v>
      </c>
      <c r="E25" s="341">
        <v>0</v>
      </c>
      <c r="F25" s="339">
        <v>0</v>
      </c>
      <c r="G25" s="339">
        <v>0</v>
      </c>
      <c r="H25" s="339">
        <v>0</v>
      </c>
      <c r="I25" s="339">
        <v>0</v>
      </c>
      <c r="J25" s="339">
        <v>1</v>
      </c>
      <c r="K25" s="339">
        <v>0</v>
      </c>
      <c r="L25" s="339">
        <v>0</v>
      </c>
      <c r="M25" s="339">
        <v>0</v>
      </c>
      <c r="N25" s="339">
        <v>1</v>
      </c>
      <c r="O25" s="339">
        <v>0</v>
      </c>
      <c r="P25" s="339">
        <v>0</v>
      </c>
      <c r="Q25" s="339">
        <v>0</v>
      </c>
      <c r="R25" s="339">
        <v>0</v>
      </c>
      <c r="S25" s="339">
        <v>0</v>
      </c>
      <c r="T25" s="339">
        <v>0</v>
      </c>
      <c r="U25" s="339">
        <f t="shared" si="0"/>
        <v>2</v>
      </c>
    </row>
    <row r="26" spans="1:21" s="327" customFormat="1" ht="21" customHeight="1">
      <c r="A26" s="329" t="s">
        <v>246</v>
      </c>
      <c r="B26" s="339">
        <v>0</v>
      </c>
      <c r="C26" s="341">
        <v>0</v>
      </c>
      <c r="D26" s="339">
        <v>0</v>
      </c>
      <c r="E26" s="341">
        <v>0</v>
      </c>
      <c r="F26" s="339">
        <v>0</v>
      </c>
      <c r="G26" s="339">
        <v>0</v>
      </c>
      <c r="H26" s="339">
        <v>0</v>
      </c>
      <c r="I26" s="339">
        <v>4</v>
      </c>
      <c r="J26" s="339">
        <v>0</v>
      </c>
      <c r="K26" s="339">
        <v>0</v>
      </c>
      <c r="L26" s="339">
        <v>0</v>
      </c>
      <c r="M26" s="339">
        <v>0</v>
      </c>
      <c r="N26" s="339">
        <v>0</v>
      </c>
      <c r="O26" s="339">
        <v>0</v>
      </c>
      <c r="P26" s="339">
        <v>0</v>
      </c>
      <c r="Q26" s="339">
        <v>0</v>
      </c>
      <c r="R26" s="339">
        <v>0</v>
      </c>
      <c r="S26" s="339">
        <v>0</v>
      </c>
      <c r="T26" s="339">
        <v>0</v>
      </c>
      <c r="U26" s="339">
        <f t="shared" si="0"/>
        <v>4</v>
      </c>
    </row>
    <row r="27" spans="1:21" s="327" customFormat="1" ht="21" customHeight="1">
      <c r="A27" s="329" t="s">
        <v>262</v>
      </c>
      <c r="B27" s="339">
        <v>0</v>
      </c>
      <c r="C27" s="341">
        <v>0</v>
      </c>
      <c r="D27" s="339">
        <v>0</v>
      </c>
      <c r="E27" s="341">
        <v>0</v>
      </c>
      <c r="F27" s="339">
        <v>0</v>
      </c>
      <c r="G27" s="339">
        <v>0</v>
      </c>
      <c r="H27" s="339">
        <v>0</v>
      </c>
      <c r="I27" s="339">
        <v>3</v>
      </c>
      <c r="J27" s="339">
        <v>0</v>
      </c>
      <c r="K27" s="339">
        <v>0</v>
      </c>
      <c r="L27" s="339">
        <v>0</v>
      </c>
      <c r="M27" s="339">
        <v>0</v>
      </c>
      <c r="N27" s="339">
        <v>0</v>
      </c>
      <c r="O27" s="339">
        <v>0</v>
      </c>
      <c r="P27" s="339">
        <v>0</v>
      </c>
      <c r="Q27" s="339">
        <v>0</v>
      </c>
      <c r="R27" s="339">
        <v>0</v>
      </c>
      <c r="S27" s="339">
        <v>0</v>
      </c>
      <c r="T27" s="339">
        <v>0</v>
      </c>
      <c r="U27" s="339">
        <f t="shared" si="0"/>
        <v>3</v>
      </c>
    </row>
    <row r="28" spans="1:21" s="327" customFormat="1" ht="21" customHeight="1">
      <c r="A28" s="329" t="s">
        <v>212</v>
      </c>
      <c r="B28" s="339">
        <v>0</v>
      </c>
      <c r="C28" s="341">
        <v>0</v>
      </c>
      <c r="D28" s="339">
        <v>0</v>
      </c>
      <c r="E28" s="341">
        <v>0</v>
      </c>
      <c r="F28" s="339">
        <v>0</v>
      </c>
      <c r="G28" s="339">
        <v>0</v>
      </c>
      <c r="H28" s="339">
        <v>0</v>
      </c>
      <c r="I28" s="339">
        <v>1</v>
      </c>
      <c r="J28" s="339">
        <v>0</v>
      </c>
      <c r="K28" s="339">
        <v>0</v>
      </c>
      <c r="L28" s="339">
        <v>0</v>
      </c>
      <c r="M28" s="339">
        <v>0</v>
      </c>
      <c r="N28" s="339">
        <v>0</v>
      </c>
      <c r="O28" s="339">
        <v>0</v>
      </c>
      <c r="P28" s="339">
        <v>0</v>
      </c>
      <c r="Q28" s="339">
        <v>0</v>
      </c>
      <c r="R28" s="339">
        <v>0</v>
      </c>
      <c r="S28" s="339">
        <v>0</v>
      </c>
      <c r="T28" s="339">
        <v>0</v>
      </c>
      <c r="U28" s="339">
        <f t="shared" si="0"/>
        <v>1</v>
      </c>
    </row>
    <row r="29" spans="1:21" s="327" customFormat="1" ht="21" customHeight="1">
      <c r="A29" s="329" t="s">
        <v>263</v>
      </c>
      <c r="B29" s="339">
        <v>0</v>
      </c>
      <c r="C29" s="341">
        <v>0</v>
      </c>
      <c r="D29" s="339">
        <v>0</v>
      </c>
      <c r="E29" s="341">
        <v>0</v>
      </c>
      <c r="F29" s="339">
        <v>0</v>
      </c>
      <c r="G29" s="339">
        <v>0</v>
      </c>
      <c r="H29" s="339">
        <v>0</v>
      </c>
      <c r="I29" s="339">
        <v>1</v>
      </c>
      <c r="J29" s="339">
        <v>0</v>
      </c>
      <c r="K29" s="339">
        <v>0</v>
      </c>
      <c r="L29" s="339">
        <v>0</v>
      </c>
      <c r="M29" s="339">
        <v>0</v>
      </c>
      <c r="N29" s="339">
        <v>0</v>
      </c>
      <c r="O29" s="339">
        <v>0</v>
      </c>
      <c r="P29" s="339">
        <v>0</v>
      </c>
      <c r="Q29" s="339">
        <v>0</v>
      </c>
      <c r="R29" s="339">
        <v>0</v>
      </c>
      <c r="S29" s="339">
        <v>0</v>
      </c>
      <c r="T29" s="339">
        <v>0</v>
      </c>
      <c r="U29" s="339">
        <f t="shared" si="0"/>
        <v>1</v>
      </c>
    </row>
    <row r="30" spans="1:21" s="327" customFormat="1" ht="21" customHeight="1">
      <c r="A30" s="329" t="s">
        <v>252</v>
      </c>
      <c r="B30" s="339">
        <v>0</v>
      </c>
      <c r="C30" s="341">
        <v>0</v>
      </c>
      <c r="D30" s="339">
        <v>0</v>
      </c>
      <c r="E30" s="341">
        <v>0</v>
      </c>
      <c r="F30" s="339">
        <v>0</v>
      </c>
      <c r="G30" s="339">
        <v>0</v>
      </c>
      <c r="H30" s="339">
        <v>0</v>
      </c>
      <c r="I30" s="339">
        <v>0</v>
      </c>
      <c r="J30" s="339">
        <v>0</v>
      </c>
      <c r="K30" s="339">
        <v>0</v>
      </c>
      <c r="L30" s="339">
        <v>0</v>
      </c>
      <c r="M30" s="339">
        <v>0</v>
      </c>
      <c r="N30" s="339">
        <v>1</v>
      </c>
      <c r="O30" s="339">
        <v>0</v>
      </c>
      <c r="P30" s="339">
        <v>0</v>
      </c>
      <c r="Q30" s="339">
        <v>0</v>
      </c>
      <c r="R30" s="339">
        <v>0</v>
      </c>
      <c r="S30" s="339">
        <v>0</v>
      </c>
      <c r="T30" s="339">
        <v>0</v>
      </c>
      <c r="U30" s="339">
        <f t="shared" si="0"/>
        <v>1</v>
      </c>
    </row>
    <row r="31" spans="1:21" s="327" customFormat="1" ht="21" customHeight="1">
      <c r="A31" s="329" t="s">
        <v>181</v>
      </c>
      <c r="B31" s="339">
        <v>0</v>
      </c>
      <c r="C31" s="341">
        <v>0</v>
      </c>
      <c r="D31" s="339">
        <v>0</v>
      </c>
      <c r="E31" s="341">
        <v>1</v>
      </c>
      <c r="F31" s="339">
        <v>0</v>
      </c>
      <c r="G31" s="339">
        <v>0</v>
      </c>
      <c r="H31" s="339">
        <v>0</v>
      </c>
      <c r="I31" s="339">
        <v>0</v>
      </c>
      <c r="J31" s="339">
        <v>1</v>
      </c>
      <c r="K31" s="339">
        <v>3</v>
      </c>
      <c r="L31" s="339">
        <v>0</v>
      </c>
      <c r="M31" s="339">
        <v>0</v>
      </c>
      <c r="N31" s="339">
        <v>1</v>
      </c>
      <c r="O31" s="339">
        <v>0</v>
      </c>
      <c r="P31" s="339">
        <v>0</v>
      </c>
      <c r="Q31" s="339">
        <v>0</v>
      </c>
      <c r="R31" s="339">
        <v>0</v>
      </c>
      <c r="S31" s="339">
        <v>0</v>
      </c>
      <c r="T31" s="339">
        <v>0</v>
      </c>
      <c r="U31" s="339">
        <f t="shared" si="0"/>
        <v>6</v>
      </c>
    </row>
    <row r="32" spans="1:21" s="327" customFormat="1" ht="21" customHeight="1">
      <c r="A32" s="329" t="s">
        <v>182</v>
      </c>
      <c r="B32" s="339">
        <v>0</v>
      </c>
      <c r="C32" s="341">
        <v>0</v>
      </c>
      <c r="D32" s="339">
        <v>2</v>
      </c>
      <c r="E32" s="341">
        <v>1</v>
      </c>
      <c r="F32" s="339">
        <v>0</v>
      </c>
      <c r="G32" s="339">
        <v>0</v>
      </c>
      <c r="H32" s="339">
        <v>3</v>
      </c>
      <c r="I32" s="339">
        <v>17</v>
      </c>
      <c r="J32" s="339">
        <v>0</v>
      </c>
      <c r="K32" s="339">
        <v>0</v>
      </c>
      <c r="L32" s="339">
        <v>0</v>
      </c>
      <c r="M32" s="339">
        <v>0</v>
      </c>
      <c r="N32" s="339">
        <v>0</v>
      </c>
      <c r="O32" s="339">
        <v>0</v>
      </c>
      <c r="P32" s="339">
        <v>0</v>
      </c>
      <c r="Q32" s="339">
        <v>0</v>
      </c>
      <c r="R32" s="339">
        <v>0</v>
      </c>
      <c r="S32" s="339">
        <v>4</v>
      </c>
      <c r="T32" s="339">
        <v>0</v>
      </c>
      <c r="U32" s="339">
        <f t="shared" si="0"/>
        <v>27</v>
      </c>
    </row>
    <row r="33" spans="1:21" s="327" customFormat="1" ht="21" customHeight="1">
      <c r="A33" s="329" t="s">
        <v>247</v>
      </c>
      <c r="B33" s="339">
        <v>0</v>
      </c>
      <c r="C33" s="341">
        <v>0</v>
      </c>
      <c r="D33" s="339">
        <v>0</v>
      </c>
      <c r="E33" s="341">
        <v>0</v>
      </c>
      <c r="F33" s="339">
        <v>0</v>
      </c>
      <c r="G33" s="339">
        <v>0</v>
      </c>
      <c r="H33" s="339">
        <v>1</v>
      </c>
      <c r="I33" s="339">
        <v>0</v>
      </c>
      <c r="J33" s="339">
        <v>0</v>
      </c>
      <c r="K33" s="339">
        <v>0</v>
      </c>
      <c r="L33" s="339">
        <v>0</v>
      </c>
      <c r="M33" s="339">
        <v>0</v>
      </c>
      <c r="N33" s="339">
        <v>0</v>
      </c>
      <c r="O33" s="339">
        <v>0</v>
      </c>
      <c r="P33" s="339">
        <v>0</v>
      </c>
      <c r="Q33" s="339">
        <v>0</v>
      </c>
      <c r="R33" s="339">
        <v>0</v>
      </c>
      <c r="S33" s="339">
        <v>0</v>
      </c>
      <c r="T33" s="339">
        <v>0</v>
      </c>
      <c r="U33" s="339">
        <f t="shared" si="0"/>
        <v>1</v>
      </c>
    </row>
    <row r="34" spans="1:21" s="327" customFormat="1" ht="21" customHeight="1">
      <c r="A34" s="329" t="s">
        <v>264</v>
      </c>
      <c r="B34" s="339">
        <v>0</v>
      </c>
      <c r="C34" s="341">
        <v>0</v>
      </c>
      <c r="D34" s="339">
        <v>0</v>
      </c>
      <c r="E34" s="341">
        <v>0</v>
      </c>
      <c r="F34" s="339">
        <v>0</v>
      </c>
      <c r="G34" s="339">
        <v>0</v>
      </c>
      <c r="H34" s="339">
        <v>0</v>
      </c>
      <c r="I34" s="339">
        <v>1</v>
      </c>
      <c r="J34" s="339">
        <v>0</v>
      </c>
      <c r="K34" s="339">
        <v>0</v>
      </c>
      <c r="L34" s="339">
        <v>0</v>
      </c>
      <c r="M34" s="339">
        <v>0</v>
      </c>
      <c r="N34" s="339">
        <v>0</v>
      </c>
      <c r="O34" s="339">
        <v>0</v>
      </c>
      <c r="P34" s="339">
        <v>0</v>
      </c>
      <c r="Q34" s="339">
        <v>0</v>
      </c>
      <c r="R34" s="339">
        <v>0</v>
      </c>
      <c r="S34" s="339">
        <v>0</v>
      </c>
      <c r="T34" s="339">
        <v>0</v>
      </c>
      <c r="U34" s="339">
        <f t="shared" si="0"/>
        <v>1</v>
      </c>
    </row>
    <row r="35" spans="1:21" s="327" customFormat="1" ht="21" customHeight="1">
      <c r="A35" s="329" t="s">
        <v>265</v>
      </c>
      <c r="B35" s="339">
        <v>0</v>
      </c>
      <c r="C35" s="341">
        <v>0</v>
      </c>
      <c r="D35" s="339">
        <v>0</v>
      </c>
      <c r="E35" s="341">
        <v>0</v>
      </c>
      <c r="F35" s="339">
        <v>0</v>
      </c>
      <c r="G35" s="339">
        <v>0</v>
      </c>
      <c r="H35" s="339">
        <v>0</v>
      </c>
      <c r="I35" s="339">
        <v>1</v>
      </c>
      <c r="J35" s="339">
        <v>1</v>
      </c>
      <c r="K35" s="339">
        <v>0</v>
      </c>
      <c r="L35" s="339">
        <v>0</v>
      </c>
      <c r="M35" s="339">
        <v>0</v>
      </c>
      <c r="N35" s="339">
        <v>0</v>
      </c>
      <c r="O35" s="339">
        <v>0</v>
      </c>
      <c r="P35" s="339">
        <v>0</v>
      </c>
      <c r="Q35" s="339">
        <v>0</v>
      </c>
      <c r="R35" s="339">
        <v>0</v>
      </c>
      <c r="S35" s="339">
        <v>0</v>
      </c>
      <c r="T35" s="339">
        <v>0</v>
      </c>
      <c r="U35" s="339">
        <f t="shared" si="0"/>
        <v>2</v>
      </c>
    </row>
    <row r="36" spans="1:21" s="327" customFormat="1" ht="21" customHeight="1">
      <c r="A36" s="329" t="s">
        <v>266</v>
      </c>
      <c r="B36" s="339">
        <v>0</v>
      </c>
      <c r="C36" s="341">
        <v>0</v>
      </c>
      <c r="D36" s="339">
        <v>0</v>
      </c>
      <c r="E36" s="341">
        <v>0</v>
      </c>
      <c r="F36" s="339">
        <v>0</v>
      </c>
      <c r="G36" s="339">
        <v>0</v>
      </c>
      <c r="H36" s="339">
        <v>0</v>
      </c>
      <c r="I36" s="339">
        <v>1</v>
      </c>
      <c r="J36" s="339">
        <v>0</v>
      </c>
      <c r="K36" s="339">
        <v>0</v>
      </c>
      <c r="L36" s="339">
        <v>0</v>
      </c>
      <c r="M36" s="339">
        <v>0</v>
      </c>
      <c r="N36" s="339">
        <v>0</v>
      </c>
      <c r="O36" s="339">
        <v>0</v>
      </c>
      <c r="P36" s="339">
        <v>0</v>
      </c>
      <c r="Q36" s="339">
        <v>0</v>
      </c>
      <c r="R36" s="339">
        <v>0</v>
      </c>
      <c r="S36" s="339">
        <v>0</v>
      </c>
      <c r="T36" s="339">
        <v>0</v>
      </c>
      <c r="U36" s="339">
        <f t="shared" si="0"/>
        <v>1</v>
      </c>
    </row>
    <row r="37" spans="1:21" s="327" customFormat="1" ht="21" customHeight="1">
      <c r="A37" s="329" t="s">
        <v>183</v>
      </c>
      <c r="B37" s="339">
        <v>0</v>
      </c>
      <c r="C37" s="341">
        <v>0</v>
      </c>
      <c r="D37" s="339">
        <v>1</v>
      </c>
      <c r="E37" s="341">
        <v>6</v>
      </c>
      <c r="F37" s="339">
        <v>0</v>
      </c>
      <c r="G37" s="339">
        <v>0</v>
      </c>
      <c r="H37" s="339">
        <v>0</v>
      </c>
      <c r="I37" s="339">
        <v>0</v>
      </c>
      <c r="J37" s="339">
        <v>0</v>
      </c>
      <c r="K37" s="339">
        <v>1</v>
      </c>
      <c r="L37" s="339">
        <v>0</v>
      </c>
      <c r="M37" s="339">
        <v>0</v>
      </c>
      <c r="N37" s="339">
        <v>0</v>
      </c>
      <c r="O37" s="339">
        <v>0</v>
      </c>
      <c r="P37" s="339">
        <v>0</v>
      </c>
      <c r="Q37" s="339">
        <v>0</v>
      </c>
      <c r="R37" s="339">
        <v>0</v>
      </c>
      <c r="S37" s="339">
        <v>0</v>
      </c>
      <c r="T37" s="339">
        <v>0</v>
      </c>
      <c r="U37" s="339">
        <f t="shared" si="0"/>
        <v>8</v>
      </c>
    </row>
    <row r="38" spans="1:21" s="327" customFormat="1" ht="21" customHeight="1">
      <c r="A38" s="329" t="s">
        <v>238</v>
      </c>
      <c r="B38" s="339">
        <v>0</v>
      </c>
      <c r="C38" s="341">
        <v>0</v>
      </c>
      <c r="D38" s="339">
        <v>0</v>
      </c>
      <c r="E38" s="341">
        <v>0</v>
      </c>
      <c r="F38" s="339">
        <v>0</v>
      </c>
      <c r="G38" s="339">
        <v>0</v>
      </c>
      <c r="H38" s="339">
        <v>0</v>
      </c>
      <c r="I38" s="339">
        <v>0</v>
      </c>
      <c r="J38" s="339">
        <v>0</v>
      </c>
      <c r="K38" s="339">
        <v>0</v>
      </c>
      <c r="L38" s="339">
        <v>1</v>
      </c>
      <c r="M38" s="339">
        <v>0</v>
      </c>
      <c r="N38" s="339">
        <v>0</v>
      </c>
      <c r="O38" s="339">
        <v>0</v>
      </c>
      <c r="P38" s="339">
        <v>0</v>
      </c>
      <c r="Q38" s="339">
        <v>0</v>
      </c>
      <c r="R38" s="339">
        <v>0</v>
      </c>
      <c r="S38" s="339">
        <v>0</v>
      </c>
      <c r="T38" s="339">
        <v>0</v>
      </c>
      <c r="U38" s="339">
        <f t="shared" si="0"/>
        <v>1</v>
      </c>
    </row>
    <row r="39" spans="1:21" s="327" customFormat="1" ht="21" customHeight="1">
      <c r="A39" s="329" t="s">
        <v>184</v>
      </c>
      <c r="B39" s="339">
        <v>0</v>
      </c>
      <c r="C39" s="341">
        <v>0</v>
      </c>
      <c r="D39" s="339">
        <v>0</v>
      </c>
      <c r="E39" s="341">
        <v>0</v>
      </c>
      <c r="F39" s="339">
        <v>0</v>
      </c>
      <c r="G39" s="339">
        <v>1</v>
      </c>
      <c r="H39" s="339">
        <v>0</v>
      </c>
      <c r="I39" s="339">
        <v>4</v>
      </c>
      <c r="J39" s="339">
        <v>0</v>
      </c>
      <c r="K39" s="339">
        <v>1</v>
      </c>
      <c r="L39" s="339">
        <v>0</v>
      </c>
      <c r="M39" s="339">
        <v>0</v>
      </c>
      <c r="N39" s="339">
        <v>0</v>
      </c>
      <c r="O39" s="339">
        <v>27</v>
      </c>
      <c r="P39" s="339">
        <v>0</v>
      </c>
      <c r="Q39" s="339">
        <v>0</v>
      </c>
      <c r="R39" s="339">
        <v>0</v>
      </c>
      <c r="S39" s="339">
        <v>0</v>
      </c>
      <c r="T39" s="339">
        <v>0</v>
      </c>
      <c r="U39" s="339">
        <f t="shared" si="0"/>
        <v>33</v>
      </c>
    </row>
    <row r="40" spans="1:21" s="327" customFormat="1" ht="21" customHeight="1">
      <c r="A40" s="329" t="s">
        <v>185</v>
      </c>
      <c r="B40" s="339">
        <v>2</v>
      </c>
      <c r="C40" s="341">
        <v>1</v>
      </c>
      <c r="D40" s="339">
        <v>0</v>
      </c>
      <c r="E40" s="341">
        <v>2</v>
      </c>
      <c r="F40" s="339">
        <v>0</v>
      </c>
      <c r="G40" s="339">
        <v>0</v>
      </c>
      <c r="H40" s="339">
        <v>13</v>
      </c>
      <c r="I40" s="339">
        <v>0</v>
      </c>
      <c r="J40" s="339">
        <v>0</v>
      </c>
      <c r="K40" s="339">
        <v>0</v>
      </c>
      <c r="L40" s="339">
        <v>0</v>
      </c>
      <c r="M40" s="339">
        <v>11</v>
      </c>
      <c r="N40" s="339">
        <v>2</v>
      </c>
      <c r="O40" s="339">
        <v>0</v>
      </c>
      <c r="P40" s="339">
        <v>2</v>
      </c>
      <c r="Q40" s="339">
        <v>0</v>
      </c>
      <c r="R40" s="339">
        <v>0</v>
      </c>
      <c r="S40" s="339">
        <v>0</v>
      </c>
      <c r="T40" s="339">
        <v>0</v>
      </c>
      <c r="U40" s="339">
        <f t="shared" si="0"/>
        <v>33</v>
      </c>
    </row>
    <row r="41" spans="1:21" s="327" customFormat="1" ht="21" customHeight="1">
      <c r="A41" s="329" t="s">
        <v>267</v>
      </c>
      <c r="B41" s="339">
        <v>0</v>
      </c>
      <c r="C41" s="341">
        <v>0</v>
      </c>
      <c r="D41" s="339">
        <v>0</v>
      </c>
      <c r="E41" s="341">
        <v>0</v>
      </c>
      <c r="F41" s="339">
        <v>0</v>
      </c>
      <c r="G41" s="339">
        <v>0</v>
      </c>
      <c r="H41" s="339">
        <v>0</v>
      </c>
      <c r="I41" s="339">
        <v>1</v>
      </c>
      <c r="J41" s="339">
        <v>0</v>
      </c>
      <c r="K41" s="339">
        <v>0</v>
      </c>
      <c r="L41" s="339">
        <v>0</v>
      </c>
      <c r="M41" s="339">
        <v>0</v>
      </c>
      <c r="N41" s="339">
        <v>0</v>
      </c>
      <c r="O41" s="339">
        <v>0</v>
      </c>
      <c r="P41" s="339">
        <v>0</v>
      </c>
      <c r="Q41" s="339">
        <v>0</v>
      </c>
      <c r="R41" s="339">
        <v>0</v>
      </c>
      <c r="S41" s="339">
        <v>0</v>
      </c>
      <c r="T41" s="339">
        <v>0</v>
      </c>
      <c r="U41" s="339">
        <f t="shared" si="0"/>
        <v>1</v>
      </c>
    </row>
    <row r="42" spans="1:21" s="327" customFormat="1" ht="21" customHeight="1">
      <c r="A42" s="329" t="s">
        <v>268</v>
      </c>
      <c r="B42" s="339">
        <v>0</v>
      </c>
      <c r="C42" s="341">
        <v>0</v>
      </c>
      <c r="D42" s="339">
        <v>1</v>
      </c>
      <c r="E42" s="341">
        <v>0</v>
      </c>
      <c r="F42" s="339">
        <v>0</v>
      </c>
      <c r="G42" s="339">
        <v>0</v>
      </c>
      <c r="H42" s="339">
        <v>0</v>
      </c>
      <c r="I42" s="339">
        <v>0</v>
      </c>
      <c r="J42" s="339">
        <v>0</v>
      </c>
      <c r="K42" s="339">
        <v>0</v>
      </c>
      <c r="L42" s="339">
        <v>0</v>
      </c>
      <c r="M42" s="339">
        <v>0</v>
      </c>
      <c r="N42" s="339">
        <v>0</v>
      </c>
      <c r="O42" s="339">
        <v>0</v>
      </c>
      <c r="P42" s="339">
        <v>0</v>
      </c>
      <c r="Q42" s="339">
        <v>0</v>
      </c>
      <c r="R42" s="339">
        <v>0</v>
      </c>
      <c r="S42" s="339">
        <v>0</v>
      </c>
      <c r="T42" s="339">
        <v>0</v>
      </c>
      <c r="U42" s="339">
        <f t="shared" si="0"/>
        <v>1</v>
      </c>
    </row>
    <row r="43" spans="1:21" s="327" customFormat="1" ht="21" customHeight="1">
      <c r="A43" s="329" t="s">
        <v>269</v>
      </c>
      <c r="B43" s="339">
        <v>0</v>
      </c>
      <c r="C43" s="341">
        <v>0</v>
      </c>
      <c r="D43" s="339">
        <v>1</v>
      </c>
      <c r="E43" s="341">
        <v>0</v>
      </c>
      <c r="F43" s="339">
        <v>0</v>
      </c>
      <c r="G43" s="339">
        <v>0</v>
      </c>
      <c r="H43" s="339">
        <v>0</v>
      </c>
      <c r="I43" s="339">
        <v>0</v>
      </c>
      <c r="J43" s="339">
        <v>0</v>
      </c>
      <c r="K43" s="339">
        <v>0</v>
      </c>
      <c r="L43" s="339">
        <v>0</v>
      </c>
      <c r="M43" s="339">
        <v>0</v>
      </c>
      <c r="N43" s="339">
        <v>0</v>
      </c>
      <c r="O43" s="339">
        <v>0</v>
      </c>
      <c r="P43" s="339">
        <v>0</v>
      </c>
      <c r="Q43" s="339">
        <v>0</v>
      </c>
      <c r="R43" s="339">
        <v>0</v>
      </c>
      <c r="S43" s="339">
        <v>0</v>
      </c>
      <c r="T43" s="339">
        <v>0</v>
      </c>
      <c r="U43" s="339">
        <f t="shared" si="0"/>
        <v>1</v>
      </c>
    </row>
    <row r="44" spans="1:21" s="327" customFormat="1" ht="21" customHeight="1">
      <c r="A44" s="329" t="s">
        <v>220</v>
      </c>
      <c r="B44" s="339">
        <v>0</v>
      </c>
      <c r="C44" s="341">
        <v>0</v>
      </c>
      <c r="D44" s="339">
        <v>1</v>
      </c>
      <c r="E44" s="341">
        <v>0</v>
      </c>
      <c r="F44" s="339">
        <v>0</v>
      </c>
      <c r="G44" s="339">
        <v>0</v>
      </c>
      <c r="H44" s="339">
        <v>0</v>
      </c>
      <c r="I44" s="339">
        <v>1</v>
      </c>
      <c r="J44" s="339">
        <v>0</v>
      </c>
      <c r="K44" s="339">
        <v>0</v>
      </c>
      <c r="L44" s="339">
        <v>0</v>
      </c>
      <c r="M44" s="339">
        <v>0</v>
      </c>
      <c r="N44" s="339">
        <v>0</v>
      </c>
      <c r="O44" s="339">
        <v>0</v>
      </c>
      <c r="P44" s="339">
        <v>0</v>
      </c>
      <c r="Q44" s="339">
        <v>0</v>
      </c>
      <c r="R44" s="339">
        <v>0</v>
      </c>
      <c r="S44" s="339">
        <v>0</v>
      </c>
      <c r="T44" s="339">
        <v>0</v>
      </c>
      <c r="U44" s="339">
        <f t="shared" si="0"/>
        <v>2</v>
      </c>
    </row>
    <row r="45" spans="1:21" s="327" customFormat="1" ht="21" customHeight="1">
      <c r="A45" s="329" t="s">
        <v>270</v>
      </c>
      <c r="B45" s="339">
        <v>0</v>
      </c>
      <c r="C45" s="341">
        <v>0</v>
      </c>
      <c r="D45" s="339">
        <v>1</v>
      </c>
      <c r="E45" s="341">
        <v>0</v>
      </c>
      <c r="F45" s="339">
        <v>0</v>
      </c>
      <c r="G45" s="339">
        <v>0</v>
      </c>
      <c r="H45" s="339">
        <v>0</v>
      </c>
      <c r="I45" s="339">
        <v>0</v>
      </c>
      <c r="J45" s="339">
        <v>0</v>
      </c>
      <c r="K45" s="339">
        <v>0</v>
      </c>
      <c r="L45" s="339">
        <v>0</v>
      </c>
      <c r="M45" s="339">
        <v>0</v>
      </c>
      <c r="N45" s="339">
        <v>0</v>
      </c>
      <c r="O45" s="339">
        <v>0</v>
      </c>
      <c r="P45" s="339">
        <v>0</v>
      </c>
      <c r="Q45" s="339">
        <v>0</v>
      </c>
      <c r="R45" s="339">
        <v>0</v>
      </c>
      <c r="S45" s="339">
        <v>0</v>
      </c>
      <c r="T45" s="339">
        <v>0</v>
      </c>
      <c r="U45" s="339">
        <f t="shared" si="0"/>
        <v>1</v>
      </c>
    </row>
    <row r="46" spans="1:21" s="327" customFormat="1" ht="21" customHeight="1">
      <c r="A46" s="329" t="s">
        <v>213</v>
      </c>
      <c r="B46" s="339">
        <v>0</v>
      </c>
      <c r="C46" s="341">
        <v>0</v>
      </c>
      <c r="D46" s="339">
        <v>0</v>
      </c>
      <c r="E46" s="341">
        <v>0</v>
      </c>
      <c r="F46" s="339">
        <v>0</v>
      </c>
      <c r="G46" s="339">
        <v>0</v>
      </c>
      <c r="H46" s="339">
        <v>0</v>
      </c>
      <c r="I46" s="339">
        <v>2</v>
      </c>
      <c r="J46" s="339">
        <v>0</v>
      </c>
      <c r="K46" s="339">
        <v>0</v>
      </c>
      <c r="L46" s="339">
        <v>0</v>
      </c>
      <c r="M46" s="339">
        <v>0</v>
      </c>
      <c r="N46" s="339">
        <v>1</v>
      </c>
      <c r="O46" s="339">
        <v>0</v>
      </c>
      <c r="P46" s="339">
        <v>0</v>
      </c>
      <c r="Q46" s="339">
        <v>0</v>
      </c>
      <c r="R46" s="339">
        <v>0</v>
      </c>
      <c r="S46" s="339">
        <v>0</v>
      </c>
      <c r="T46" s="339">
        <v>0</v>
      </c>
      <c r="U46" s="339">
        <f t="shared" si="0"/>
        <v>3</v>
      </c>
    </row>
    <row r="47" spans="1:21" s="327" customFormat="1" ht="21" customHeight="1">
      <c r="A47" s="329" t="s">
        <v>186</v>
      </c>
      <c r="B47" s="339">
        <v>0</v>
      </c>
      <c r="C47" s="341">
        <v>0</v>
      </c>
      <c r="D47" s="339">
        <v>1</v>
      </c>
      <c r="E47" s="341">
        <v>0</v>
      </c>
      <c r="F47" s="339">
        <v>0</v>
      </c>
      <c r="G47" s="339">
        <v>0</v>
      </c>
      <c r="H47" s="339">
        <v>0</v>
      </c>
      <c r="I47" s="339">
        <v>3</v>
      </c>
      <c r="J47" s="339">
        <v>0</v>
      </c>
      <c r="K47" s="339">
        <v>1</v>
      </c>
      <c r="L47" s="339">
        <v>0</v>
      </c>
      <c r="M47" s="339">
        <v>0</v>
      </c>
      <c r="N47" s="339">
        <v>3</v>
      </c>
      <c r="O47" s="339">
        <v>0</v>
      </c>
      <c r="P47" s="339">
        <v>0</v>
      </c>
      <c r="Q47" s="339">
        <v>0</v>
      </c>
      <c r="R47" s="339">
        <v>0</v>
      </c>
      <c r="S47" s="339">
        <v>0</v>
      </c>
      <c r="T47" s="339">
        <v>0</v>
      </c>
      <c r="U47" s="339">
        <f t="shared" si="0"/>
        <v>8</v>
      </c>
    </row>
    <row r="48" spans="1:21" s="327" customFormat="1" ht="21" customHeight="1">
      <c r="A48" s="329" t="s">
        <v>194</v>
      </c>
      <c r="B48" s="339">
        <v>0</v>
      </c>
      <c r="C48" s="341">
        <v>0</v>
      </c>
      <c r="D48" s="339">
        <v>9</v>
      </c>
      <c r="E48" s="341">
        <v>0</v>
      </c>
      <c r="F48" s="339">
        <v>0</v>
      </c>
      <c r="G48" s="339">
        <v>0</v>
      </c>
      <c r="H48" s="339">
        <v>0</v>
      </c>
      <c r="I48" s="339">
        <v>0</v>
      </c>
      <c r="J48" s="339">
        <v>0</v>
      </c>
      <c r="K48" s="339">
        <v>0</v>
      </c>
      <c r="L48" s="339">
        <v>0</v>
      </c>
      <c r="M48" s="339">
        <v>0</v>
      </c>
      <c r="N48" s="339">
        <v>0</v>
      </c>
      <c r="O48" s="339">
        <v>0</v>
      </c>
      <c r="P48" s="339">
        <v>0</v>
      </c>
      <c r="Q48" s="339">
        <v>0</v>
      </c>
      <c r="R48" s="339">
        <v>0</v>
      </c>
      <c r="S48" s="339">
        <v>0</v>
      </c>
      <c r="T48" s="339">
        <v>0</v>
      </c>
      <c r="U48" s="339">
        <f t="shared" si="0"/>
        <v>9</v>
      </c>
    </row>
    <row r="49" spans="1:21" s="327" customFormat="1" ht="21" customHeight="1">
      <c r="A49" s="329" t="s">
        <v>253</v>
      </c>
      <c r="B49" s="342">
        <v>3</v>
      </c>
      <c r="C49" s="342">
        <v>3</v>
      </c>
      <c r="D49" s="342">
        <v>5</v>
      </c>
      <c r="E49" s="342">
        <v>0</v>
      </c>
      <c r="F49" s="342">
        <v>0</v>
      </c>
      <c r="G49" s="342">
        <v>6</v>
      </c>
      <c r="H49" s="342">
        <v>1</v>
      </c>
      <c r="I49" s="342">
        <v>1</v>
      </c>
      <c r="J49" s="342">
        <v>0</v>
      </c>
      <c r="K49" s="342">
        <v>11</v>
      </c>
      <c r="L49" s="342">
        <v>0</v>
      </c>
      <c r="M49" s="342">
        <v>2</v>
      </c>
      <c r="N49" s="342">
        <v>6</v>
      </c>
      <c r="O49" s="342">
        <v>7</v>
      </c>
      <c r="P49" s="342">
        <v>0</v>
      </c>
      <c r="Q49" s="342">
        <v>7</v>
      </c>
      <c r="R49" s="342">
        <v>0</v>
      </c>
      <c r="S49" s="342">
        <v>5</v>
      </c>
      <c r="T49" s="342">
        <v>2</v>
      </c>
      <c r="U49" s="339">
        <f t="shared" si="0"/>
        <v>59</v>
      </c>
    </row>
    <row r="50" spans="1:21" s="327" customFormat="1" ht="21" customHeight="1">
      <c r="A50" s="329" t="s">
        <v>254</v>
      </c>
      <c r="B50" s="342">
        <v>0</v>
      </c>
      <c r="C50" s="342">
        <v>0</v>
      </c>
      <c r="D50" s="342">
        <v>0</v>
      </c>
      <c r="E50" s="342">
        <v>0</v>
      </c>
      <c r="F50" s="342">
        <v>5</v>
      </c>
      <c r="G50" s="342">
        <v>4</v>
      </c>
      <c r="H50" s="342">
        <v>0</v>
      </c>
      <c r="I50" s="342">
        <v>0</v>
      </c>
      <c r="J50" s="342">
        <v>0</v>
      </c>
      <c r="K50" s="342">
        <v>0</v>
      </c>
      <c r="L50" s="342">
        <v>1</v>
      </c>
      <c r="M50" s="342">
        <v>0</v>
      </c>
      <c r="N50" s="342">
        <v>0</v>
      </c>
      <c r="O50" s="342">
        <v>0</v>
      </c>
      <c r="P50" s="342">
        <v>0</v>
      </c>
      <c r="Q50" s="342">
        <v>0</v>
      </c>
      <c r="R50" s="342">
        <v>2</v>
      </c>
      <c r="S50" s="342">
        <v>0</v>
      </c>
      <c r="T50" s="342">
        <v>0</v>
      </c>
      <c r="U50" s="339">
        <f t="shared" si="0"/>
        <v>12</v>
      </c>
    </row>
    <row r="51" spans="1:21" s="284" customFormat="1" ht="16.5" customHeight="1">
      <c r="A51" s="329" t="s">
        <v>9</v>
      </c>
      <c r="B51" s="339">
        <f>SUM(B8:B50)</f>
        <v>7</v>
      </c>
      <c r="C51" s="339">
        <f t="shared" ref="C51:T51" si="1">SUM(C8:C50)</f>
        <v>5</v>
      </c>
      <c r="D51" s="339">
        <f t="shared" si="1"/>
        <v>28</v>
      </c>
      <c r="E51" s="339">
        <f t="shared" si="1"/>
        <v>12</v>
      </c>
      <c r="F51" s="339">
        <f t="shared" si="1"/>
        <v>9</v>
      </c>
      <c r="G51" s="339">
        <f t="shared" si="1"/>
        <v>11</v>
      </c>
      <c r="H51" s="339">
        <f t="shared" si="1"/>
        <v>20</v>
      </c>
      <c r="I51" s="339">
        <f t="shared" si="1"/>
        <v>55</v>
      </c>
      <c r="J51" s="339">
        <f t="shared" si="1"/>
        <v>5</v>
      </c>
      <c r="K51" s="339">
        <f t="shared" si="1"/>
        <v>20</v>
      </c>
      <c r="L51" s="339">
        <f t="shared" si="1"/>
        <v>3</v>
      </c>
      <c r="M51" s="339">
        <f t="shared" si="1"/>
        <v>19</v>
      </c>
      <c r="N51" s="339">
        <f t="shared" si="1"/>
        <v>17</v>
      </c>
      <c r="O51" s="339">
        <f t="shared" si="1"/>
        <v>34</v>
      </c>
      <c r="P51" s="339">
        <f t="shared" si="1"/>
        <v>2</v>
      </c>
      <c r="Q51" s="339">
        <f t="shared" si="1"/>
        <v>8</v>
      </c>
      <c r="R51" s="339">
        <f t="shared" si="1"/>
        <v>11</v>
      </c>
      <c r="S51" s="339">
        <f t="shared" si="1"/>
        <v>12</v>
      </c>
      <c r="T51" s="339">
        <f t="shared" si="1"/>
        <v>3</v>
      </c>
      <c r="U51" s="339">
        <f>SUM(U8:U50)</f>
        <v>281</v>
      </c>
    </row>
    <row r="52" spans="1:21" s="284" customFormat="1" ht="16.5" customHeight="1" thickBot="1">
      <c r="A52" s="333" t="s">
        <v>187</v>
      </c>
      <c r="B52" s="343">
        <v>6</v>
      </c>
      <c r="C52" s="343">
        <v>23</v>
      </c>
      <c r="D52" s="343">
        <v>26</v>
      </c>
      <c r="E52" s="343">
        <v>35</v>
      </c>
      <c r="F52" s="343">
        <v>19</v>
      </c>
      <c r="G52" s="343">
        <v>15</v>
      </c>
      <c r="H52" s="343">
        <v>33</v>
      </c>
      <c r="I52" s="343">
        <v>56</v>
      </c>
      <c r="J52" s="343">
        <v>6</v>
      </c>
      <c r="K52" s="343">
        <v>17</v>
      </c>
      <c r="L52" s="343">
        <v>10</v>
      </c>
      <c r="M52" s="343">
        <v>36</v>
      </c>
      <c r="N52" s="343">
        <v>13</v>
      </c>
      <c r="O52" s="343">
        <v>20</v>
      </c>
      <c r="P52" s="343">
        <v>14</v>
      </c>
      <c r="Q52" s="343">
        <v>32</v>
      </c>
      <c r="R52" s="343">
        <v>13</v>
      </c>
      <c r="S52" s="343">
        <v>13</v>
      </c>
      <c r="T52" s="343">
        <v>13</v>
      </c>
      <c r="U52" s="343">
        <f>SUM(B52:T52)</f>
        <v>400</v>
      </c>
    </row>
    <row r="53" spans="1:21" s="284" customFormat="1" ht="16.5" customHeight="1" thickBot="1">
      <c r="A53" s="309" t="s">
        <v>188</v>
      </c>
      <c r="B53" s="340">
        <f t="shared" ref="B53:U53" si="2">B51/B52</f>
        <v>1.1666666666666667</v>
      </c>
      <c r="C53" s="340">
        <f t="shared" si="2"/>
        <v>0.21739130434782608</v>
      </c>
      <c r="D53" s="340">
        <f t="shared" si="2"/>
        <v>1.0769230769230769</v>
      </c>
      <c r="E53" s="340">
        <f t="shared" si="2"/>
        <v>0.34285714285714286</v>
      </c>
      <c r="F53" s="340">
        <f t="shared" si="2"/>
        <v>0.47368421052631576</v>
      </c>
      <c r="G53" s="340">
        <f t="shared" si="2"/>
        <v>0.73333333333333328</v>
      </c>
      <c r="H53" s="340">
        <f t="shared" si="2"/>
        <v>0.60606060606060608</v>
      </c>
      <c r="I53" s="340">
        <f t="shared" si="2"/>
        <v>0.9821428571428571</v>
      </c>
      <c r="J53" s="340">
        <f t="shared" si="2"/>
        <v>0.83333333333333337</v>
      </c>
      <c r="K53" s="340">
        <f t="shared" si="2"/>
        <v>1.1764705882352942</v>
      </c>
      <c r="L53" s="340">
        <f t="shared" si="2"/>
        <v>0.3</v>
      </c>
      <c r="M53" s="340">
        <f t="shared" si="2"/>
        <v>0.52777777777777779</v>
      </c>
      <c r="N53" s="340">
        <f t="shared" si="2"/>
        <v>1.3076923076923077</v>
      </c>
      <c r="O53" s="340">
        <f t="shared" si="2"/>
        <v>1.7</v>
      </c>
      <c r="P53" s="340">
        <f t="shared" si="2"/>
        <v>0.14285714285714285</v>
      </c>
      <c r="Q53" s="340">
        <f t="shared" si="2"/>
        <v>0.25</v>
      </c>
      <c r="R53" s="340">
        <f t="shared" si="2"/>
        <v>0.84615384615384615</v>
      </c>
      <c r="S53" s="340">
        <f t="shared" si="2"/>
        <v>0.92307692307692313</v>
      </c>
      <c r="T53" s="340">
        <f t="shared" si="2"/>
        <v>0.23076923076923078</v>
      </c>
      <c r="U53" s="340">
        <f t="shared" si="2"/>
        <v>0.70250000000000001</v>
      </c>
    </row>
    <row r="54" spans="1:21" s="284" customFormat="1" ht="15" customHeight="1">
      <c r="A54"/>
      <c r="B54" s="313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21" s="284" customFormat="1" ht="15" customHeight="1">
      <c r="A55"/>
      <c r="B55" s="313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21" s="284" customFormat="1" ht="15" customHeight="1">
      <c r="A56"/>
      <c r="B56" s="313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21" s="284" customFormat="1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21" s="284" customFormat="1" ht="15" customHeight="1">
      <c r="A58"/>
      <c r="B58" s="37">
        <v>3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21" s="284" customFormat="1" ht="15" customHeight="1">
      <c r="A59"/>
      <c r="B59" s="37">
        <v>3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1" s="284" customFormat="1" ht="15" customHeight="1">
      <c r="A60"/>
      <c r="B60" s="37">
        <v>5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1" s="284" customFormat="1" ht="15" customHeight="1">
      <c r="A61"/>
      <c r="B61" s="37">
        <v>0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1" s="284" customFormat="1" ht="15" customHeight="1">
      <c r="A62"/>
      <c r="B62" s="37">
        <v>0</v>
      </c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1" s="284" customFormat="1" ht="15" customHeight="1">
      <c r="A63"/>
      <c r="B63" s="37">
        <v>6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1" s="284" customFormat="1" ht="15" customHeight="1">
      <c r="A64"/>
      <c r="B64" s="37">
        <v>1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84" customFormat="1" ht="15" customHeight="1">
      <c r="A65"/>
      <c r="B65" s="37">
        <v>1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84" customFormat="1" ht="15" customHeight="1">
      <c r="A66"/>
      <c r="B66" s="37">
        <v>0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84" customFormat="1" ht="15" customHeight="1">
      <c r="A67"/>
      <c r="B67" s="37">
        <v>11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84" customFormat="1" ht="15" customHeight="1">
      <c r="A68"/>
      <c r="B68" s="37">
        <v>0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84" customFormat="1" ht="15" customHeight="1">
      <c r="A69"/>
      <c r="B69" s="37">
        <v>2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84" customFormat="1" ht="15" customHeight="1">
      <c r="A70"/>
      <c r="B70" s="37">
        <v>6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84" customFormat="1" ht="15" customHeight="1">
      <c r="A71"/>
      <c r="B71" s="37">
        <v>7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284" customFormat="1" ht="15" customHeight="1">
      <c r="A72"/>
      <c r="B72" s="37">
        <v>0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284" customFormat="1" ht="15" customHeight="1">
      <c r="A73"/>
      <c r="B73" s="37">
        <v>7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284" customFormat="1" ht="15" customHeight="1">
      <c r="A74"/>
      <c r="B74" s="37">
        <v>0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ht="15" customHeight="1">
      <c r="B75" s="37">
        <v>5</v>
      </c>
    </row>
    <row r="76" spans="1:18" ht="15" customHeight="1">
      <c r="B76" s="37">
        <v>2</v>
      </c>
    </row>
    <row r="77" spans="1:18" ht="15" customHeight="1"/>
    <row r="78" spans="1:18" s="282" customFormat="1" ht="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 ht="15" customHeight="1"/>
    <row r="80" spans="1:1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mergeCells count="1">
    <mergeCell ref="A6:U6"/>
  </mergeCells>
  <conditionalFormatting sqref="B53:U53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2026-06-16T18:25:44Z</dcterms:modified>
  <dc:language>pt-BR</dc:language>
</cp:coreProperties>
</file>