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_rels/sheet1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10" activeTab="10"/>
  </bookViews>
  <sheets>
    <sheet name="procv BSIH" sheetId="1" state="hidden" r:id="rId2"/>
    <sheet name="Gerais MAC" sheetId="2" state="hidden" r:id="rId3"/>
    <sheet name="SC" sheetId="3" state="hidden" r:id="rId4"/>
    <sheet name="Pacotes SC" sheetId="4" state="hidden" r:id="rId5"/>
    <sheet name="Prêmios SC" sheetId="5" state="hidden" r:id="rId6"/>
    <sheet name="Gerais FAEC" sheetId="6" state="hidden" r:id="rId7"/>
    <sheet name="MS" sheetId="7" state="hidden" r:id="rId8"/>
    <sheet name="Pacotes MS" sheetId="8" state="hidden" r:id="rId9"/>
    <sheet name="Prêmios MS" sheetId="9" state="hidden" r:id="rId10"/>
    <sheet name="Total Procv" sheetId="10" state="hidden" r:id="rId11"/>
    <sheet name="Total" sheetId="11" state="visible" r:id="rId12"/>
  </sheets>
  <definedNames>
    <definedName function="false" hidden="true" localSheetId="10" name="_xlnm._FilterDatabase" vbProcedure="false">Total!$B$8:$C$49</definedName>
    <definedName function="false" hidden="false" name="bsih" vbProcedure="false">'procv BSIH'!$A$1:$F$189</definedName>
    <definedName function="false" hidden="false" name="Geralf" vbProcedure="false">'Gerais FAEC'!$A$1:$C$41</definedName>
    <definedName function="false" hidden="false" name="Geralm" vbProcedure="false">'Gerais MAC'!$A$1:$C$48</definedName>
    <definedName function="false" hidden="false" name="minis" vbProcedure="false">MS!$A$1:$C$41</definedName>
    <definedName function="false" hidden="false" name="pacams" vbProcedure="false">'Pacotes MS'!$A$43:$K$83</definedName>
    <definedName function="false" hidden="false" name="pacasc" vbProcedure="false">'Pacotes SC'!$A$49:$O$93</definedName>
    <definedName function="false" hidden="false" name="pacms" vbProcedure="false">'Pacotes MS'!$A$1:$K$41</definedName>
    <definedName function="false" hidden="false" name="pacsc" vbProcedure="false">'Pacotes SC'!$A$1:$O$45</definedName>
    <definedName function="false" hidden="false" name="preams" vbProcedure="false">'Prêmios MS'!$A$43:$AR$83</definedName>
    <definedName function="false" hidden="false" name="preasc" vbProcedure="false">'Prêmios SC'!$A$50:$AY$97</definedName>
    <definedName function="false" hidden="false" name="prems" vbProcedure="false">'Prêmios MS'!$A$1:$AR$41</definedName>
    <definedName function="false" hidden="false" name="presc" vbProcedure="false">'Prêmios SC'!$A$1:$AY$48</definedName>
    <definedName function="false" hidden="false" name="santa" vbProcedure="false">SC!$A$1:$C$37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<sst xmlns="http://schemas.openxmlformats.org/spreadsheetml/2006/main" count="1862" uniqueCount="683">
  <si>
    <t xml:space="preserve">(CNES)</t>
  </si>
  <si>
    <t xml:space="preserve">Hospital SC </t>
  </si>
  <si>
    <t xml:space="preserve">Hospital SC (CNES)</t>
  </si>
  <si>
    <t xml:space="preserve">Munic Atend </t>
  </si>
  <si>
    <t xml:space="preserve">Macrorregião de Saúde 9</t>
  </si>
  <si>
    <t xml:space="preserve">Região de Saúde 16</t>
  </si>
  <si>
    <t xml:space="preserve">MATERNIDADE CARMELA DUTRA</t>
  </si>
  <si>
    <t xml:space="preserve">0019283 MATERNIDADE CARMELA DUTRA</t>
  </si>
  <si>
    <t xml:space="preserve">420540 Florianópolis</t>
  </si>
  <si>
    <t xml:space="preserve">4214 Grande Florianópolis</t>
  </si>
  <si>
    <t xml:space="preserve">42007 Grande Florianópolis</t>
  </si>
  <si>
    <t xml:space="preserve">SPDM PAIS HOSPITAL ESTADUAL DE FLORIANOPOLIS</t>
  </si>
  <si>
    <t xml:space="preserve">0019305 SPDM PAIS HOSPITAL ESTADUAL DE FLORIANOPOLIS</t>
  </si>
  <si>
    <t xml:space="preserve">IMPERIAL HOSPITAL DE CARIDADE</t>
  </si>
  <si>
    <t xml:space="preserve">0019402 IMPERIAL HOSPITAL DE CARIDADE</t>
  </si>
  <si>
    <t xml:space="preserve">CEPON</t>
  </si>
  <si>
    <t xml:space="preserve">0019445 CEPON</t>
  </si>
  <si>
    <t xml:space="preserve">HOSPITAL SANTO ANTONIO AHSA</t>
  </si>
  <si>
    <t xml:space="preserve">2299569 HOSPITAL SANTO ANTONIO AHSA</t>
  </si>
  <si>
    <t xml:space="preserve">421810 Timbé do Sul</t>
  </si>
  <si>
    <t xml:space="preserve">4210 Sul</t>
  </si>
  <si>
    <t xml:space="preserve">42014 ExtremoSul Catarinense</t>
  </si>
  <si>
    <t xml:space="preserve">HOSPITAL SAO ROQUE</t>
  </si>
  <si>
    <t xml:space="preserve">2299836 HOSPITAL SAO ROQUE</t>
  </si>
  <si>
    <t xml:space="preserve">420870 Jacinto Machado</t>
  </si>
  <si>
    <t xml:space="preserve">HOSPITAL SAO ROQUE DE LUZERNA</t>
  </si>
  <si>
    <t xml:space="preserve">2300184 HOSPITAL SAO ROQUE DE LUZERNA</t>
  </si>
  <si>
    <t xml:space="preserve">421003 Luzerna</t>
  </si>
  <si>
    <t xml:space="preserve">4212 Meio Oeste e Serra Catarinense</t>
  </si>
  <si>
    <t xml:space="preserve">42008 Meio Oeste</t>
  </si>
  <si>
    <t xml:space="preserve">HOSPITAL FREI ROGERIO</t>
  </si>
  <si>
    <t xml:space="preserve">2300435 HOSPITAL FREI ROGERIO</t>
  </si>
  <si>
    <t xml:space="preserve">420100 Anita Garibaldi</t>
  </si>
  <si>
    <t xml:space="preserve">42013 Serra Catarinense</t>
  </si>
  <si>
    <t xml:space="preserve">HOSPITAL FAUSTINO RISCAROLLI</t>
  </si>
  <si>
    <t xml:space="preserve">2300478 HOSPITAL FAUSTINO RISCAROLLI</t>
  </si>
  <si>
    <t xml:space="preserve">420455 Correia Pinto</t>
  </si>
  <si>
    <t xml:space="preserve">HOSPITAL SANTA CLARA</t>
  </si>
  <si>
    <t xml:space="preserve">2300486 HOSPITAL SANTA CLARA</t>
  </si>
  <si>
    <t xml:space="preserve">421175 Otacílio Costa</t>
  </si>
  <si>
    <t xml:space="preserve">HOSPITAL DE CARIDADE CORACAO DE JESUS</t>
  </si>
  <si>
    <t xml:space="preserve">2300516 HOSPITAL DE CARIDADE CORACAO DE JESUS</t>
  </si>
  <si>
    <t xml:space="preserve">421650 São Joaquim</t>
  </si>
  <si>
    <t xml:space="preserve">FUNDACAO MEDICO SOCIAL RURAL DE PONTE ALTA</t>
  </si>
  <si>
    <t xml:space="preserve">2300850 FUNDACAO MEDICO SOCIAL RURAL DE PONTE ALTA</t>
  </si>
  <si>
    <t xml:space="preserve">421330 Ponte Alta</t>
  </si>
  <si>
    <t xml:space="preserve">HOSPITAL SAO JOSE DE URUBICI</t>
  </si>
  <si>
    <t xml:space="preserve">2300885 HOSPITAL SAO JOSE DE URUBICI</t>
  </si>
  <si>
    <t xml:space="preserve">421890 Urubici</t>
  </si>
  <si>
    <t xml:space="preserve">HOSPITAL MAICE</t>
  </si>
  <si>
    <t xml:space="preserve">2301830 HOSPITAL MAICE</t>
  </si>
  <si>
    <t xml:space="preserve">420300 Caçador</t>
  </si>
  <si>
    <t xml:space="preserve">42009 Alto Vale do R.do Peixe</t>
  </si>
  <si>
    <t xml:space="preserve">HOSPITAL HELIO ANJOS ORTIZ</t>
  </si>
  <si>
    <t xml:space="preserve">2302101 HOSPITAL HELIO ANJOS ORTIZ</t>
  </si>
  <si>
    <t xml:space="preserve">420480 Curitibanos</t>
  </si>
  <si>
    <t xml:space="preserve">HOSPITAL SALVATORIANO DIVINO SALVADOR</t>
  </si>
  <si>
    <t xml:space="preserve">2302500 HOSPITAL SALVATORIANO DIVINO SALVADOR</t>
  </si>
  <si>
    <t xml:space="preserve">421930 Videira</t>
  </si>
  <si>
    <t xml:space="preserve">HOSPITAL SANTA JULIANA</t>
  </si>
  <si>
    <t xml:space="preserve">2302543 HOSPITAL SANTA JULIANA</t>
  </si>
  <si>
    <t xml:space="preserve">421540 Salto Veloso</t>
  </si>
  <si>
    <t xml:space="preserve">HOSPITAL E MATERNIDADE SANTA CECILIA</t>
  </si>
  <si>
    <t xml:space="preserve">2302748 HOSPITAL E MATERNIDADE SANTA CECILIA</t>
  </si>
  <si>
    <t xml:space="preserve">421550 Santa Cecília</t>
  </si>
  <si>
    <t xml:space="preserve">HOSPITAL BENEFICENTE SAO ROQUE</t>
  </si>
  <si>
    <t xml:space="preserve">2302780 HOSPITAL BENEFICENTE SAO ROQUE</t>
  </si>
  <si>
    <t xml:space="preserve">420160 Arroio Trinta</t>
  </si>
  <si>
    <t xml:space="preserve">HOSPITAL SANTA TERESA</t>
  </si>
  <si>
    <t xml:space="preserve">2302950 HOSPITAL SANTA TERESA</t>
  </si>
  <si>
    <t xml:space="preserve">421725 São Pedro de Alcântara</t>
  </si>
  <si>
    <t xml:space="preserve">ICSC</t>
  </si>
  <si>
    <t xml:space="preserve">2302969 ICSC</t>
  </si>
  <si>
    <t xml:space="preserve">421660 São José</t>
  </si>
  <si>
    <t xml:space="preserve">HOSPITAL MUNICIPAL SANTO ANTONIO</t>
  </si>
  <si>
    <t xml:space="preserve">2303167 HOSPITAL MUNICIPAL SANTO ANTONIO</t>
  </si>
  <si>
    <t xml:space="preserve">420830 Itapema</t>
  </si>
  <si>
    <t xml:space="preserve">4215 Foz do Rio Itajaí</t>
  </si>
  <si>
    <t xml:space="preserve">42005 Foz do Rio Itajaí</t>
  </si>
  <si>
    <t xml:space="preserve">HOSPITAL SAO FRANCISCO</t>
  </si>
  <si>
    <t xml:space="preserve">2303892 HOSPITAL SAO FRANCISCO</t>
  </si>
  <si>
    <t xml:space="preserve">420430 Concórdia</t>
  </si>
  <si>
    <t xml:space="preserve">42010 Alto Ururguai Catarinense</t>
  </si>
  <si>
    <t xml:space="preserve">HOSPITAL SAO ROQUE DE SEARA</t>
  </si>
  <si>
    <t xml:space="preserve">2304155 HOSPITAL SAO ROQUE DE SEARA</t>
  </si>
  <si>
    <t xml:space="preserve">421750 Seara</t>
  </si>
  <si>
    <t xml:space="preserve">HSS HOSPITAL SAO SEBASTIAO</t>
  </si>
  <si>
    <t xml:space="preserve">2305097 HSS HOSPITAL SAO SEBASTIAO</t>
  </si>
  <si>
    <t xml:space="preserve">421880 Turvo</t>
  </si>
  <si>
    <t xml:space="preserve">HOSPITAL SAO JUDAS TADEU</t>
  </si>
  <si>
    <t xml:space="preserve">2305534 HOSPITAL SAO JUDAS TADEU</t>
  </si>
  <si>
    <t xml:space="preserve">421080 Meleiro</t>
  </si>
  <si>
    <t xml:space="preserve">HOSPITAL NOSSA SENHORA DE FATIMA</t>
  </si>
  <si>
    <t xml:space="preserve">2305623 HOSPITAL NOSSA SENHORA DE FATIMA</t>
  </si>
  <si>
    <t xml:space="preserve">421380 Praia Grande</t>
  </si>
  <si>
    <t xml:space="preserve">HOSPITAL SAO JOSE</t>
  </si>
  <si>
    <t xml:space="preserve">2306336 HOSPITAL SAO JOSE</t>
  </si>
  <si>
    <t xml:space="preserve">420890 Jaraguá do Sul</t>
  </si>
  <si>
    <t xml:space="preserve">4211 Planalto Norte e Nordeste</t>
  </si>
  <si>
    <t xml:space="preserve">Vale do Itapocú</t>
  </si>
  <si>
    <t xml:space="preserve">HOSPITAL E MATERNIDADE JARAGUA</t>
  </si>
  <si>
    <t xml:space="preserve">2306344 HOSPITAL E MATERNIDADE JARAGUA</t>
  </si>
  <si>
    <t xml:space="preserve">FUNDACAO HOSPITALAR ALEX KRIESER</t>
  </si>
  <si>
    <t xml:space="preserve">2377160 FUNDACAO HOSPITALAR ALEX KRIESER</t>
  </si>
  <si>
    <t xml:space="preserve">420020 Agrolândia</t>
  </si>
  <si>
    <t xml:space="preserve">4216 Alto Vale do Itajaí</t>
  </si>
  <si>
    <t xml:space="preserve">42004 Alto Vale do Itajaí</t>
  </si>
  <si>
    <t xml:space="preserve">HOSPITAL VIDAL RAMOS</t>
  </si>
  <si>
    <t xml:space="preserve">2377187 HOSPITAL VIDAL RAMOS</t>
  </si>
  <si>
    <t xml:space="preserve">421920 Vidal Ramos</t>
  </si>
  <si>
    <t xml:space="preserve">HOSPITAL DE POUSO REDONDO</t>
  </si>
  <si>
    <t xml:space="preserve">2377225 HOSPITAL DE POUSO REDONDO</t>
  </si>
  <si>
    <t xml:space="preserve">421370 Pouso Redondo</t>
  </si>
  <si>
    <t xml:space="preserve">HOSPITAL E MATERNIDADE MARIA AUXILIADORA</t>
  </si>
  <si>
    <t xml:space="preserve">2377330 HOSPITAL E MATERNIDADE MARIA AUXILIADORA</t>
  </si>
  <si>
    <t xml:space="preserve">421400 Presidente Getúlio</t>
  </si>
  <si>
    <t xml:space="preserve">HOSPITAL TROMBUDO CENTRAL</t>
  </si>
  <si>
    <t xml:space="preserve">2377373 HOSPITAL TROMBUDO CENTRAL</t>
  </si>
  <si>
    <t xml:space="preserve">421860 Trombudo Central</t>
  </si>
  <si>
    <t xml:space="preserve">SOCIEDADE CULTURAL E BENEFICENTE SAO JOSE</t>
  </si>
  <si>
    <t xml:space="preserve">2377462 SOCIEDADE CULTURAL E BENEFICENTE SAO JOSE</t>
  </si>
  <si>
    <t xml:space="preserve">421450 Rio do Campo</t>
  </si>
  <si>
    <t xml:space="preserve">HOSPITAL E MATERNIDADE DONA LISETTE</t>
  </si>
  <si>
    <t xml:space="preserve">2377616 HOSPITAL E MATERNIDADE DONA LISETTE</t>
  </si>
  <si>
    <t xml:space="preserve">421780 Taió</t>
  </si>
  <si>
    <t xml:space="preserve">HOSPITAL E MATERNIDADE SANTA TEREZINHA</t>
  </si>
  <si>
    <t xml:space="preserve">2377632 HOSPITAL E MATERNIDADE SANTA TEREZINHA</t>
  </si>
  <si>
    <t xml:space="preserve">421530 Salete</t>
  </si>
  <si>
    <t xml:space="preserve">ASSOCIACAO HOSPITALAR ANGELINA MENEGHELLI</t>
  </si>
  <si>
    <t xml:space="preserve">2377659 ASSOCIACAO HOSPITALAR ANGELINA MENEGHELLI</t>
  </si>
  <si>
    <t xml:space="preserve">421935 Vitor Meireles</t>
  </si>
  <si>
    <t xml:space="preserve">HOSPITAL BOM JESUS</t>
  </si>
  <si>
    <t xml:space="preserve">2377829 HOSPITAL BOM JESUS</t>
  </si>
  <si>
    <t xml:space="preserve">420850 Ituporanga</t>
  </si>
  <si>
    <t xml:space="preserve">FUNDACAO MEDICO SOCIAL RURAL DE SANTA CATARINA</t>
  </si>
  <si>
    <t xml:space="preserve">2378000 FUNDACAO MEDICO SOCIAL RURAL DE SANTA CATARINA</t>
  </si>
  <si>
    <t xml:space="preserve">421270 Petrolândia</t>
  </si>
  <si>
    <t xml:space="preserve">HOSPITAL MONDAI</t>
  </si>
  <si>
    <t xml:space="preserve">2378108 HOSPITAL MONDAI</t>
  </si>
  <si>
    <t xml:space="preserve">421100 Mondaí</t>
  </si>
  <si>
    <t xml:space="preserve">4213 Grande Oeste</t>
  </si>
  <si>
    <t xml:space="preserve">42001 Extremo Oeste</t>
  </si>
  <si>
    <t xml:space="preserve">ASSOCIACAO BENEFICENTE HOSPITAL SAO LUCAS</t>
  </si>
  <si>
    <t xml:space="preserve">2378116 ASSOCIACAO BENEFICENTE HOSPITAL SAO LUCAS</t>
  </si>
  <si>
    <t xml:space="preserve">420640 Guaraciaba</t>
  </si>
  <si>
    <t xml:space="preserve">HOSPITAL DE TUNAPOLIS</t>
  </si>
  <si>
    <t xml:space="preserve">2378140 HOSPITAL DE TUNAPOLIS</t>
  </si>
  <si>
    <t xml:space="preserve">421875 Tunápolis</t>
  </si>
  <si>
    <t xml:space="preserve">HOSPITAL SANTA CASA RURAL</t>
  </si>
  <si>
    <t xml:space="preserve">2378167 HOSPITAL SANTA CASA RURAL</t>
  </si>
  <si>
    <t xml:space="preserve">421625 São João do Oeste</t>
  </si>
  <si>
    <t xml:space="preserve">HOSPITAL GUARUJA</t>
  </si>
  <si>
    <t xml:space="preserve">2378175 HOSPITAL GUARUJA</t>
  </si>
  <si>
    <t xml:space="preserve">420660 Guarujá do Sul</t>
  </si>
  <si>
    <t xml:space="preserve">HOSPITAL DE IPORA</t>
  </si>
  <si>
    <t xml:space="preserve">2378183 HOSPITAL DE IPORA</t>
  </si>
  <si>
    <t xml:space="preserve">420765 Iporã do Oeste</t>
  </si>
  <si>
    <t xml:space="preserve">HOSPITAL PALMA SOLA</t>
  </si>
  <si>
    <t xml:space="preserve">2378213 HOSPITAL PALMA SOLA</t>
  </si>
  <si>
    <t xml:space="preserve">421200 Palma Sola</t>
  </si>
  <si>
    <t xml:space="preserve">HOSPITAL CEDRO</t>
  </si>
  <si>
    <t xml:space="preserve">2378809 HOSPITAL CEDRO</t>
  </si>
  <si>
    <t xml:space="preserve">421670 São José do Cedro</t>
  </si>
  <si>
    <t xml:space="preserve">FUNDACAO MEDICA</t>
  </si>
  <si>
    <t xml:space="preserve">2378876 FUNDACAO MEDICA</t>
  </si>
  <si>
    <t xml:space="preserve">420490 Descanso</t>
  </si>
  <si>
    <t xml:space="preserve">HOSPITAL SAO SEBASTIAO</t>
  </si>
  <si>
    <t xml:space="preserve">2379163 HOSPITAL SAO SEBASTIAO</t>
  </si>
  <si>
    <t xml:space="preserve">421220 Papanduva</t>
  </si>
  <si>
    <t xml:space="preserve">42012 Planalto Norte</t>
  </si>
  <si>
    <t xml:space="preserve">HOSPITAL SAO VICENTE DE PAULO</t>
  </si>
  <si>
    <t xml:space="preserve">2379333 HOSPITAL SAO VICENTE DE PAULO</t>
  </si>
  <si>
    <t xml:space="preserve">421010 Mafra</t>
  </si>
  <si>
    <t xml:space="preserve">MATERNIDADE DONA CATARINA KUSS</t>
  </si>
  <si>
    <t xml:space="preserve">2379341 MATERNIDADE DONA CATARINA KUSS</t>
  </si>
  <si>
    <t xml:space="preserve">HOSPITAL SAMARIA</t>
  </si>
  <si>
    <t xml:space="preserve">2379627 HOSPITAL SAMARIA</t>
  </si>
  <si>
    <t xml:space="preserve">421480 Rio do Sul</t>
  </si>
  <si>
    <t xml:space="preserve">FUNDACAO HOSPITALAR DR JOSE ATHANASIO</t>
  </si>
  <si>
    <t xml:space="preserve">2379767 FUNDACAO HOSPITALAR DR JOSE ATHANASIO</t>
  </si>
  <si>
    <t xml:space="preserve">420360 Campos Novos</t>
  </si>
  <si>
    <t xml:space="preserve">CLINICA REVIVER</t>
  </si>
  <si>
    <t xml:space="preserve">2379953 CLINICA REVIVER</t>
  </si>
  <si>
    <t xml:space="preserve">420680 Ibicaré</t>
  </si>
  <si>
    <t xml:space="preserve">HOSPITAL SAO LUCAS LTDA</t>
  </si>
  <si>
    <t xml:space="preserve">2380129 HOSPITAL SAO LUCAS LTDA</t>
  </si>
  <si>
    <t xml:space="preserve">421790 Tangará</t>
  </si>
  <si>
    <t xml:space="preserve">HOSPITAL NOSSA SENHORA DA PAZ</t>
  </si>
  <si>
    <t xml:space="preserve">2380188 HOSPITAL NOSSA SENHORA DA PAZ</t>
  </si>
  <si>
    <t xml:space="preserve">420040 Água Doce</t>
  </si>
  <si>
    <t xml:space="preserve">HOSPITAL NOSSA SENHORA DAS DORES</t>
  </si>
  <si>
    <t xml:space="preserve">2380331 HOSPITAL NOSSA SENHORA DAS DORES</t>
  </si>
  <si>
    <t xml:space="preserve">420390 Capinzal</t>
  </si>
  <si>
    <t xml:space="preserve">HOSPITAL SAO CAMILO</t>
  </si>
  <si>
    <t xml:space="preserve">2385880 HOSPITAL SAO CAMILO</t>
  </si>
  <si>
    <t xml:space="preserve">420730 Imbituba</t>
  </si>
  <si>
    <t xml:space="preserve">42016 Laguna</t>
  </si>
  <si>
    <t xml:space="preserve">HOSPITAL DE RIO FORTUNA</t>
  </si>
  <si>
    <t xml:space="preserve">2386038 HOSPITAL DE RIO FORTUNA</t>
  </si>
  <si>
    <t xml:space="preserve">421490 Rio Fortuna</t>
  </si>
  <si>
    <t xml:space="preserve">HOSPITAL ROGACIONISTA EVANGELICO</t>
  </si>
  <si>
    <t xml:space="preserve">2410834 HOSPITAL ROGACIONISTA EVANGELICO</t>
  </si>
  <si>
    <t xml:space="preserve">420010 Abelardo Luz</t>
  </si>
  <si>
    <t xml:space="preserve">42003 Xanxerê</t>
  </si>
  <si>
    <t xml:space="preserve">HOSPITAL SANTA LUZIA DE DEOLINDO JOSE BAGGIO</t>
  </si>
  <si>
    <t xml:space="preserve">2411164 HOSPITAL SANTA LUZIA DE DEOLINDO JOSE BAGGIO</t>
  </si>
  <si>
    <t xml:space="preserve">421340 Ponte Serrada</t>
  </si>
  <si>
    <t xml:space="preserve">ASSOCIACAO HOSPITALAR DE VARGEAO</t>
  </si>
  <si>
    <t xml:space="preserve">2411245 ASSOCIACAO HOSPITALAR DE VARGEAO</t>
  </si>
  <si>
    <t xml:space="preserve">421910 Vargeão</t>
  </si>
  <si>
    <t xml:space="preserve">HOSPITAL REGIONAL SAO PAULO ASSEC</t>
  </si>
  <si>
    <t xml:space="preserve">2411393 HOSPITAL REGIONAL SAO PAULO ASSEC</t>
  </si>
  <si>
    <t xml:space="preserve">421950 Xanxerê</t>
  </si>
  <si>
    <t xml:space="preserve">HOSPITAL FREI BRUNO</t>
  </si>
  <si>
    <t xml:space="preserve">2411415 HOSPITAL FREI BRUNO</t>
  </si>
  <si>
    <t xml:space="preserve">421970 Xaxim</t>
  </si>
  <si>
    <t xml:space="preserve">2418177 HOSPITAL SAO FRANCISCO</t>
  </si>
  <si>
    <t xml:space="preserve">421570 Santo Amaro da Imperatriz</t>
  </si>
  <si>
    <t xml:space="preserve">HOSPITAL E MATERNIDADE NOSSA SENHORA DA CONCEICAO</t>
  </si>
  <si>
    <t xml:space="preserve">2418304 HOSPITAL E MATERNIDADE NOSSA SENHORA DA CONCEICAO</t>
  </si>
  <si>
    <t xml:space="preserve">420090 Angelina</t>
  </si>
  <si>
    <t xml:space="preserve">HOSPITAL DE ALFREDO WAGNER</t>
  </si>
  <si>
    <t xml:space="preserve">2418630 HOSPITAL DE ALFREDO WAGNER</t>
  </si>
  <si>
    <t xml:space="preserve">420070 Alfredo Wagner</t>
  </si>
  <si>
    <t xml:space="preserve">HOSPITAL MUNICIPAL MONSENHOR JOSE LOCKS</t>
  </si>
  <si>
    <t xml:space="preserve">2418967 HOSPITAL MUNICIPAL MONSENHOR JOSE LOCKS</t>
  </si>
  <si>
    <t xml:space="preserve">421630 São João Batista</t>
  </si>
  <si>
    <t xml:space="preserve">FUNDACAO HOSPITALAR HENRIQUE LAGE</t>
  </si>
  <si>
    <t xml:space="preserve">2419246 FUNDACAO HOSPITALAR HENRIQUE LAGE</t>
  </si>
  <si>
    <t xml:space="preserve">420960 Lauro Muller</t>
  </si>
  <si>
    <t xml:space="preserve">42015 Carbonífera</t>
  </si>
  <si>
    <t xml:space="preserve">HOSPITAL DE CARIDADE SAO ROQUE</t>
  </si>
  <si>
    <t xml:space="preserve">2419378 HOSPITAL DE CARIDADE SAO ROQUE</t>
  </si>
  <si>
    <t xml:space="preserve">421120 Morro da Fumaça</t>
  </si>
  <si>
    <t xml:space="preserve">HOSPITAL NOSSA SENHORA DA CONCEICAO HNSC</t>
  </si>
  <si>
    <t xml:space="preserve">2419653 HOSPITAL NOSSA SENHORA DA CONCEICAO HNSC</t>
  </si>
  <si>
    <t xml:space="preserve">421900 Urussanga</t>
  </si>
  <si>
    <t xml:space="preserve">FUNDACAO SOCIAL HOSPITALAR DE ICARA</t>
  </si>
  <si>
    <t xml:space="preserve">2420015 FUNDACAO SOCIAL HOSPITALAR DE ICARA</t>
  </si>
  <si>
    <t xml:space="preserve">420700 Içara</t>
  </si>
  <si>
    <t xml:space="preserve">HOSPITAL REGIONAL HANS DIETER SCHMIDT</t>
  </si>
  <si>
    <t xml:space="preserve">2436450 HOSPITAL REGIONAL HANS DIETER SCHMIDT</t>
  </si>
  <si>
    <t xml:space="preserve">420910 Joinville</t>
  </si>
  <si>
    <t xml:space="preserve">42011 Nordeste</t>
  </si>
  <si>
    <t xml:space="preserve">HOSPITAL MUNICIPAL SAO JOSE</t>
  </si>
  <si>
    <t xml:space="preserve">2436469 HOSPITAL MUNICIPAL SAO JOSE</t>
  </si>
  <si>
    <t xml:space="preserve">MATERNIDADE DARCY VARGAS</t>
  </si>
  <si>
    <t xml:space="preserve">2436477 MATERNIDADE DARCY VARGAS</t>
  </si>
  <si>
    <t xml:space="preserve">HOSPITAL FELIX DA COSTA GOMES</t>
  </si>
  <si>
    <t xml:space="preserve">2490935 HOSPITAL FELIX DA COSTA GOMES</t>
  </si>
  <si>
    <t xml:space="preserve">421830 Três Barras</t>
  </si>
  <si>
    <t xml:space="preserve">HOSPITAL SANTA CRUZ DE CANOINHAS</t>
  </si>
  <si>
    <t xml:space="preserve">2491249 HOSPITAL SANTA CRUZ DE CANOINHAS</t>
  </si>
  <si>
    <t xml:space="preserve">420380 Canoinhas</t>
  </si>
  <si>
    <t xml:space="preserve">HOSPITAL MUNICIPAL BOM JESUS</t>
  </si>
  <si>
    <t xml:space="preserve">2491311 HOSPITAL MUNICIPAL BOM JESUS</t>
  </si>
  <si>
    <t xml:space="preserve">420790 Irineópolis</t>
  </si>
  <si>
    <t xml:space="preserve">HOSPITAL NOSSA SENHORA DA CONCEICAO</t>
  </si>
  <si>
    <t xml:space="preserve">2491710 HOSPITAL NOSSA SENHORA DA CONCEICAO</t>
  </si>
  <si>
    <t xml:space="preserve">421870 Tubarão</t>
  </si>
  <si>
    <t xml:space="preserve">HOSPITAL SANTO ANTONIO GUARAMIRIM</t>
  </si>
  <si>
    <t xml:space="preserve">2492342 HOSPITAL SANTO ANTONIO GUARAMIRIM</t>
  </si>
  <si>
    <t xml:space="preserve">420650 Guaramirim</t>
  </si>
  <si>
    <t xml:space="preserve">SOCIEDADE MAE DA DIVINA PROVIDENCIAHOSP N SRA DOS PRAZERES</t>
  </si>
  <si>
    <t xml:space="preserve">2504316 SOCIEDADE MAE DA DIVINA PROVIDENCIAHOSP N SRA DOS PRAZERES</t>
  </si>
  <si>
    <t xml:space="preserve">420930 Lages</t>
  </si>
  <si>
    <t xml:space="preserve">HOSPITAL GERAL E MATERNIDADE TEREZA RAMOS</t>
  </si>
  <si>
    <t xml:space="preserve">2504332 HOSPITAL GERAL E MATERNIDADE TEREZA RAMOS</t>
  </si>
  <si>
    <t xml:space="preserve">HOSPITAL E MATERNIDADE RIO DO TESTO</t>
  </si>
  <si>
    <t xml:space="preserve">2513838 HOSPITAL E MATERNIDADE RIO DO TESTO</t>
  </si>
  <si>
    <t xml:space="preserve">421320 Pomerode</t>
  </si>
  <si>
    <t xml:space="preserve">42006 Médio Vale do Itajai</t>
  </si>
  <si>
    <t xml:space="preserve">HOSPITAL BETHESDA</t>
  </si>
  <si>
    <t xml:space="preserve">2521296 HOSPITAL BETHESDA</t>
  </si>
  <si>
    <t xml:space="preserve">HOSPITAL DONA HELENA</t>
  </si>
  <si>
    <t xml:space="preserve">2521385 HOSPITAL DONA HELENA</t>
  </si>
  <si>
    <t xml:space="preserve">CENTRO HOSPITALAR UNIMED</t>
  </si>
  <si>
    <t xml:space="preserve">2521431 CENTRO HOSPITALAR UNIMED</t>
  </si>
  <si>
    <t xml:space="preserve">HOSPITAL RIO NEGRINHO</t>
  </si>
  <si>
    <t xml:space="preserve">2521695 HOSPITAL RIO NEGRINHO</t>
  </si>
  <si>
    <t xml:space="preserve">421500 Rio Negrinho</t>
  </si>
  <si>
    <t xml:space="preserve">HOSPITAL E MATERNIDADE SAGRADA FAMILIA</t>
  </si>
  <si>
    <t xml:space="preserve">2521792 HOSPITAL E MATERNIDADE SAGRADA FAMILIA</t>
  </si>
  <si>
    <t xml:space="preserve">421580 São Bento do Sul</t>
  </si>
  <si>
    <t xml:space="preserve">HOSPITAL BEATRIZ RAMOS</t>
  </si>
  <si>
    <t xml:space="preserve">2521873 HOSPITAL BEATRIZ RAMOS</t>
  </si>
  <si>
    <t xml:space="preserve">420750 Indaial</t>
  </si>
  <si>
    <t xml:space="preserve">HOSPITAL MISERICORDIA</t>
  </si>
  <si>
    <t xml:space="preserve">2522209 HOSPITAL MISERICORDIA</t>
  </si>
  <si>
    <t xml:space="preserve">420240 Blumenau</t>
  </si>
  <si>
    <t xml:space="preserve">HOSPITAL AZAMBUJA</t>
  </si>
  <si>
    <t xml:space="preserve">2522411 HOSPITAL AZAMBUJA</t>
  </si>
  <si>
    <t xml:space="preserve">420290 Brusque</t>
  </si>
  <si>
    <t xml:space="preserve">ASSOCIACAO HOSPITAL E MATERNIDADE DOM JOAQUIM</t>
  </si>
  <si>
    <t xml:space="preserve">2522489 ASSOCIACAO HOSPITAL E MATERNIDADE DOM JOAQUIM</t>
  </si>
  <si>
    <t xml:space="preserve">HOSPITAL E MATERNIDADE MARIETA KONDER BORNHAUSEN</t>
  </si>
  <si>
    <t xml:space="preserve">2522691 HOSPITAL E MATERNIDADE MARIETA KONDER BORNHAUSEN</t>
  </si>
  <si>
    <t xml:space="preserve">420820 Itajaí</t>
  </si>
  <si>
    <t xml:space="preserve">HOSPITAL E MATERNIDADE OASE</t>
  </si>
  <si>
    <t xml:space="preserve">2537192 HOSPITAL E MATERNIDADE OASE</t>
  </si>
  <si>
    <t xml:space="preserve">421820 Timbó</t>
  </si>
  <si>
    <t xml:space="preserve">HOSPITAL UNIMED CHAPECO</t>
  </si>
  <si>
    <t xml:space="preserve">2537397 HOSPITAL UNIMED CHAPECO</t>
  </si>
  <si>
    <t xml:space="preserve">420420 Chapecó</t>
  </si>
  <si>
    <t xml:space="preserve">42002 Oeste</t>
  </si>
  <si>
    <t xml:space="preserve">HOSPITAL REGIONAL DO OESTE</t>
  </si>
  <si>
    <t xml:space="preserve">2537788 HOSPITAL REGIONAL DO OESTE</t>
  </si>
  <si>
    <t xml:space="preserve">HOSPITAL DE PINHALZINHO</t>
  </si>
  <si>
    <t xml:space="preserve">2537826 HOSPITAL DE PINHALZINHO</t>
  </si>
  <si>
    <t xml:space="preserve">421290 Pinhalzinho</t>
  </si>
  <si>
    <t xml:space="preserve">HOSPITAL SANTO ANTONIO CAMPO ERE</t>
  </si>
  <si>
    <t xml:space="preserve">2537850 HOSPITAL SANTO ANTONIO CAMPO ERE</t>
  </si>
  <si>
    <t xml:space="preserve">420350 Campo Erê</t>
  </si>
  <si>
    <t xml:space="preserve">HOSPITAL NOSSA SENHORA DA SAUDE CORONEL FREITAS</t>
  </si>
  <si>
    <t xml:space="preserve">2537958 HOSPITAL NOSSA SENHORA DA SAUDE CORONEL FREITAS</t>
  </si>
  <si>
    <t xml:space="preserve">420440 Coronel Freitas</t>
  </si>
  <si>
    <t xml:space="preserve">HOSPITAL CAIBI</t>
  </si>
  <si>
    <t xml:space="preserve">2538083 HOSPITAL CAIBI</t>
  </si>
  <si>
    <t xml:space="preserve">420310 Caibi</t>
  </si>
  <si>
    <t xml:space="preserve">HOSPITAL NOVA ERECHIM</t>
  </si>
  <si>
    <t xml:space="preserve">2538148 HOSPITAL NOVA ERECHIM</t>
  </si>
  <si>
    <t xml:space="preserve">421140 Nova Erechim</t>
  </si>
  <si>
    <t xml:space="preserve">HOSPITAL SAO JOSE DE MARAVILHA</t>
  </si>
  <si>
    <t xml:space="preserve">2538180 HOSPITAL SAO JOSE DE MARAVILHA</t>
  </si>
  <si>
    <t xml:space="preserve">421050 Maravilha</t>
  </si>
  <si>
    <t xml:space="preserve">HOSPITAL SAUDADES</t>
  </si>
  <si>
    <t xml:space="preserve">2538229 HOSPITAL SAUDADES</t>
  </si>
  <si>
    <t xml:space="preserve">421730 Saudades</t>
  </si>
  <si>
    <t xml:space="preserve">HOSPITAL SAO BERNARDO</t>
  </si>
  <si>
    <t xml:space="preserve">2538342 HOSPITAL SAO BERNARDO</t>
  </si>
  <si>
    <t xml:space="preserve">421420 Quilombo</t>
  </si>
  <si>
    <t xml:space="preserve">ASSOCIACAO HOSPITALAR PE JOAO BERTHIER</t>
  </si>
  <si>
    <t xml:space="preserve">2538571 ASSOCIACAO HOSPITALAR PE JOAO BERTHIER</t>
  </si>
  <si>
    <t xml:space="preserve">421600 São Carlos</t>
  </si>
  <si>
    <t xml:space="preserve">HOSPITAL DE CARIDADE SAO BRAZ</t>
  </si>
  <si>
    <t xml:space="preserve">2543044 HOSPITAL DE CARIDADE SAO BRAZ</t>
  </si>
  <si>
    <t xml:space="preserve">421360 Porto União</t>
  </si>
  <si>
    <t xml:space="preserve">HOSPITAL MUNICIPAL SAO LUCAS</t>
  </si>
  <si>
    <t xml:space="preserve">2543079 HOSPITAL MUNICIPAL SAO LUCAS</t>
  </si>
  <si>
    <t xml:space="preserve">421030 Major Vieira</t>
  </si>
  <si>
    <t xml:space="preserve">FUNDACAO MEDICO SOCIAL RURAL DE SAO MARTINHO</t>
  </si>
  <si>
    <t xml:space="preserve">2550881 FUNDACAO MEDICO SOCIAL RURAL DE SAO MARTINHO</t>
  </si>
  <si>
    <t xml:space="preserve">421710 São Martinho</t>
  </si>
  <si>
    <t xml:space="preserve">HOSPITAL SANTO ANTONIO HSA</t>
  </si>
  <si>
    <t xml:space="preserve">2550938 HOSPITAL SANTO ANTONIO HSA</t>
  </si>
  <si>
    <t xml:space="preserve">420150 Armazém</t>
  </si>
  <si>
    <t xml:space="preserve">HOSPITAL DE CARIDADE DE JAGUARUNA</t>
  </si>
  <si>
    <t xml:space="preserve">2550962 HOSPITAL DE CARIDADE DE JAGUARUNA</t>
  </si>
  <si>
    <t xml:space="preserve">420880 Jaguaruna</t>
  </si>
  <si>
    <t xml:space="preserve">HOSPITAL DE MODELO</t>
  </si>
  <si>
    <t xml:space="preserve">2553066 HOSPITAL DE MODELO</t>
  </si>
  <si>
    <t xml:space="preserve">421090 Modelo</t>
  </si>
  <si>
    <t xml:space="preserve">HOSPITAL DA FUNDACAO</t>
  </si>
  <si>
    <t xml:space="preserve">2553155 HOSPITAL DA FUNDACAO</t>
  </si>
  <si>
    <t xml:space="preserve">421690 São Lourenço do Oeste</t>
  </si>
  <si>
    <t xml:space="preserve">FUNDACAO MEDICO ASSISTENCIAL DO TRABALHADOR RURAL</t>
  </si>
  <si>
    <t xml:space="preserve">2553163 FUNDACAO MEDICO ASSISTENCIAL DO TRABALHADOR RURAL</t>
  </si>
  <si>
    <t xml:space="preserve">420410 Caxambu do Sul</t>
  </si>
  <si>
    <t xml:space="preserve">HOSPITAL REGIONAL DE SAO JOSE DRHOMERO MIRANDA GOMES</t>
  </si>
  <si>
    <t xml:space="preserve">2555646 HOSPITAL REGIONAL DE SAO JOSE DRHOMERO MIRANDA GOMES</t>
  </si>
  <si>
    <t xml:space="preserve">FUNDACAO HOSPITALAR SANTA OTILIA</t>
  </si>
  <si>
    <t xml:space="preserve">2555840 FUNDACAO HOSPITALAR SANTA OTILIA</t>
  </si>
  <si>
    <t xml:space="preserve">421170 Orleans</t>
  </si>
  <si>
    <t xml:space="preserve">HOSPITAL SAO JORGE LTDA</t>
  </si>
  <si>
    <t xml:space="preserve">2557975 HOSPITAL SAO JORGE LTDA</t>
  </si>
  <si>
    <t xml:space="preserve">420780 Irani</t>
  </si>
  <si>
    <t xml:space="preserve">HOSPITAL DE CARIDADE S B J DOS PASSOS</t>
  </si>
  <si>
    <t xml:space="preserve">2558017 HOSPITAL DE CARIDADE S B J DOS PASSOS</t>
  </si>
  <si>
    <t xml:space="preserve">420940 Laguna</t>
  </si>
  <si>
    <t xml:space="preserve">HOSPITAL SANTA ISABEL</t>
  </si>
  <si>
    <t xml:space="preserve">2558246 HOSPITAL SANTA ISABEL</t>
  </si>
  <si>
    <t xml:space="preserve">HOSPITAL SANTO ANTONIO</t>
  </si>
  <si>
    <t xml:space="preserve">2558254 HOSPITAL SANTO ANTONIO</t>
  </si>
  <si>
    <t xml:space="preserve">HOSPITAL UNIVERSITARIO SANTA TEREZINHA</t>
  </si>
  <si>
    <t xml:space="preserve">2560771 HOSPITAL UNIVERSITARIO SANTA TEREZINHA</t>
  </si>
  <si>
    <t xml:space="preserve">420900 Joaçaba</t>
  </si>
  <si>
    <t xml:space="preserve">HOSPITAL AMERICO CAETANO DO AMARAL</t>
  </si>
  <si>
    <t xml:space="preserve">2566893 HOSPITAL AMERICO CAETANO DO AMARAL</t>
  </si>
  <si>
    <t xml:space="preserve">420250 Bom Jardim da Serra</t>
  </si>
  <si>
    <t xml:space="preserve">HOSPITAL REGIONAL ALTO VALE</t>
  </si>
  <si>
    <t xml:space="preserve">2568713 HOSPITAL REGIONAL ALTO VALE</t>
  </si>
  <si>
    <t xml:space="preserve">FUNDACAO HOSPITALAR DE IMBUIA</t>
  </si>
  <si>
    <t xml:space="preserve">2588897 FUNDACAO HOSPITALAR DE IMBUIA</t>
  </si>
  <si>
    <t xml:space="preserve">420740 Imbuia</t>
  </si>
  <si>
    <t xml:space="preserve">HOSPITAL MATERNO INFANTIL SANTA CATARINA</t>
  </si>
  <si>
    <t xml:space="preserve">2594277 HOSPITAL MATERNO INFANTIL SANTA CATARINA</t>
  </si>
  <si>
    <t xml:space="preserve">420460 Criciúma</t>
  </si>
  <si>
    <t xml:space="preserve">FUNDACAO HOSPITALAR MUNICIPAL DE CANELINHA</t>
  </si>
  <si>
    <t xml:space="preserve">2596784 FUNDACAO HOSPITALAR MUNICIPAL DE CANELINHA</t>
  </si>
  <si>
    <t xml:space="preserve">420370 Canelinha</t>
  </si>
  <si>
    <t xml:space="preserve">HOSPITAL DE SAO BONIFACIO</t>
  </si>
  <si>
    <t xml:space="preserve">2596792 HOSPITAL DE SAO BONIFACIO</t>
  </si>
  <si>
    <t xml:space="preserve">421590 São Bonifácio</t>
  </si>
  <si>
    <t xml:space="preserve">HOSPITAL SAO JOSE E MATERNIDADE CHIQUINHA GALLOTTI</t>
  </si>
  <si>
    <t xml:space="preserve">2626659 HOSPITAL SAO JOSE E MATERNIDADE CHIQUINHA GALLOTTI</t>
  </si>
  <si>
    <t xml:space="preserve">421800 Tijucas</t>
  </si>
  <si>
    <t xml:space="preserve">HOSPITAL CUNHA PORA</t>
  </si>
  <si>
    <t xml:space="preserve">2626667 HOSPITAL CUNHA PORA</t>
  </si>
  <si>
    <t xml:space="preserve">420470 Cunha Porã</t>
  </si>
  <si>
    <t xml:space="preserve">HOSPITAL SAO CRISTOVAO</t>
  </si>
  <si>
    <t xml:space="preserve">2652099 HOSPITAL SAO CRISTOVAO</t>
  </si>
  <si>
    <t xml:space="preserve">420530 Faxinal dos Guedes</t>
  </si>
  <si>
    <t xml:space="preserve">HOSPITAL MUNICIPAL DE DIONISIO CERQUEIRA</t>
  </si>
  <si>
    <t xml:space="preserve">2658372 HOSPITAL MUNICIPAL DE DIONISIO CERQUEIRA</t>
  </si>
  <si>
    <t xml:space="preserve">420500 Dionísio Cerqueira</t>
  </si>
  <si>
    <t xml:space="preserve">HOSPITAL INFANTIL SEARA DO BEM</t>
  </si>
  <si>
    <t xml:space="preserve">2662914 HOSPITAL INFANTIL SEARA DO BEM</t>
  </si>
  <si>
    <t xml:space="preserve">SOCIEDADE HOSP COMUN PE CLEMENTE KAMPMANN</t>
  </si>
  <si>
    <t xml:space="preserve">2663422 SOCIEDADE HOSP COMUN PE CLEMENTE KAMPMANN</t>
  </si>
  <si>
    <t xml:space="preserve">421110 Monte Castelo</t>
  </si>
  <si>
    <t xml:space="preserve">HOSPITAL NEREU RAMOS</t>
  </si>
  <si>
    <t xml:space="preserve">2664879 HOSPITAL NEREU RAMOS</t>
  </si>
  <si>
    <t xml:space="preserve">HOSPITAL PALMITOS</t>
  </si>
  <si>
    <t xml:space="preserve">2664984 HOSPITAL PALMITOS</t>
  </si>
  <si>
    <t xml:space="preserve">421210 Palmitos</t>
  </si>
  <si>
    <t xml:space="preserve">HOSPITAL SAO LUIZ</t>
  </si>
  <si>
    <t xml:space="preserve">2664992 HOSPITAL SAO LUIZ</t>
  </si>
  <si>
    <t xml:space="preserve">420330 Campo Alegre</t>
  </si>
  <si>
    <t xml:space="preserve">HOSPITAL NOSSA SENHORA DAS GRACAS</t>
  </si>
  <si>
    <t xml:space="preserve">2665085 HOSPITAL NOSSA SENHORA DAS GRACAS</t>
  </si>
  <si>
    <t xml:space="preserve">420260 Bom Retiro</t>
  </si>
  <si>
    <t xml:space="preserve">HOSPITAL SANTO ANTONIO DE ITAIOPOLIS</t>
  </si>
  <si>
    <t xml:space="preserve">2665107 HOSPITAL SANTO ANTONIO DE ITAIOPOLIS</t>
  </si>
  <si>
    <t xml:space="preserve">420810 Itaiópolis</t>
  </si>
  <si>
    <t xml:space="preserve">HOSPITAL SANTA TERESINHA</t>
  </si>
  <si>
    <t xml:space="preserve">2665883 HOSPITAL SANTA TERESINHA</t>
  </si>
  <si>
    <t xml:space="preserve">420280 Braço do Norte</t>
  </si>
  <si>
    <t xml:space="preserve">HOSPITAL SAO LUCAS</t>
  </si>
  <si>
    <t xml:space="preserve">2666138 HOSPITAL SAO LUCAS</t>
  </si>
  <si>
    <t xml:space="preserve">421960 Xavantina</t>
  </si>
  <si>
    <t xml:space="preserve">HOSPITAL HOSCOLA</t>
  </si>
  <si>
    <t xml:space="preserve">2672154 HOSPITAL HOSCOLA</t>
  </si>
  <si>
    <t xml:space="preserve">421000 Luiz Alves</t>
  </si>
  <si>
    <t xml:space="preserve">ISEV INST DE SAUDE E E EDUCACAO VIDA UNIDADE SOMBRIO</t>
  </si>
  <si>
    <t xml:space="preserve">2672839 ISEV INST DE SAUDE E E EDUCACAO VIDA UNIDADE SOMBRIO</t>
  </si>
  <si>
    <t xml:space="preserve">421770 Sombrio</t>
  </si>
  <si>
    <t xml:space="preserve">HOSPITAL NOSSA SENHORA DOS NAVEGANTES</t>
  </si>
  <si>
    <t xml:space="preserve">2674327 HOSPITAL NOSSA SENHORA DOS NAVEGANTES</t>
  </si>
  <si>
    <t xml:space="preserve">421130 Navegantes</t>
  </si>
  <si>
    <t xml:space="preserve">ASSOCIACAO BENEFICENTE HOSPITALAR PERITIBA</t>
  </si>
  <si>
    <t xml:space="preserve">2689863 ASSOCIACAO BENEFICENTE HOSPITALAR PERITIBA</t>
  </si>
  <si>
    <t xml:space="preserve">421260 Peritiba</t>
  </si>
  <si>
    <t xml:space="preserve">HOSPITAL DE PENHA</t>
  </si>
  <si>
    <t xml:space="preserve">2691469 HOSPITAL DE PENHA</t>
  </si>
  <si>
    <t xml:space="preserve">421250 Penha</t>
  </si>
  <si>
    <t xml:space="preserve">HOSPITAL NOSSA SENHORA DO PATROCINIO</t>
  </si>
  <si>
    <t xml:space="preserve">2691477 HOSPITAL NOSSA SENHORA DO PATROCINIO</t>
  </si>
  <si>
    <t xml:space="preserve">420340 Campo Belo do Sul</t>
  </si>
  <si>
    <t xml:space="preserve">HOSPITAL DE GASPAR</t>
  </si>
  <si>
    <t xml:space="preserve">2691485 HOSPITAL DE GASPAR</t>
  </si>
  <si>
    <t xml:space="preserve">420590 Gaspar</t>
  </si>
  <si>
    <t xml:space="preserve">HOSPITAL OSVALDO CRUZ</t>
  </si>
  <si>
    <t xml:space="preserve">2691493 HOSPITAL OSVALDO CRUZ</t>
  </si>
  <si>
    <t xml:space="preserve">420127 Arabutã</t>
  </si>
  <si>
    <t xml:space="preserve">HOSPITAL PIRATUBA IPIRA</t>
  </si>
  <si>
    <t xml:space="preserve">2691507 HOSPITAL PIRATUBA IPIRA</t>
  </si>
  <si>
    <t xml:space="preserve">420760 Ipira</t>
  </si>
  <si>
    <t xml:space="preserve">SPDM PAIS HOSP REG DE ARARANGUA DEP AFONSO GUIZZO</t>
  </si>
  <si>
    <t xml:space="preserve">2691515 SPDM PAIS HOSP REG DE ARARANGUA DEP AFONSO GUIZZO</t>
  </si>
  <si>
    <t xml:space="preserve">420140 Araranguá</t>
  </si>
  <si>
    <t xml:space="preserve">HOSPITAL CIRURGICO CAMBORIU</t>
  </si>
  <si>
    <t xml:space="preserve">2691523 HOSPITAL CIRURGICO CAMBORIU</t>
  </si>
  <si>
    <t xml:space="preserve">420320 Camboriú</t>
  </si>
  <si>
    <t xml:space="preserve">CORPORE HOSPITAL SAO MARCOS NOVA VENEZA</t>
  </si>
  <si>
    <t xml:space="preserve">2691558 CORPORE HOSPITAL SAO MARCOS NOVA VENEZA</t>
  </si>
  <si>
    <t xml:space="preserve">421160 Nova Veneza</t>
  </si>
  <si>
    <t xml:space="preserve">HOSPITAL SAO PEDRO</t>
  </si>
  <si>
    <t xml:space="preserve">2691566 HOSPITAL SAO PEDRO</t>
  </si>
  <si>
    <t xml:space="preserve">420800 Itá</t>
  </si>
  <si>
    <t xml:space="preserve">2691574 HOSPITAL SAO SEBASTIAO</t>
  </si>
  <si>
    <t xml:space="preserve">420110 Anitápolis</t>
  </si>
  <si>
    <t xml:space="preserve">HOSPITAL E MATERNIDADE SANTO ANTONIO</t>
  </si>
  <si>
    <t xml:space="preserve">2691833 HOSPITAL E MATERNIDADE SANTO ANTONIO</t>
  </si>
  <si>
    <t xml:space="preserve">420970 Lebon Régis</t>
  </si>
  <si>
    <t xml:space="preserve">HOSPITAL GOVERNADOR CELSO RAMOS</t>
  </si>
  <si>
    <t xml:space="preserve">2691841 HOSPITAL GOVERNADOR CELSO RAMOS</t>
  </si>
  <si>
    <t xml:space="preserve">HOSPITAL INFANTIL JOANA DE GUSMAO</t>
  </si>
  <si>
    <t xml:space="preserve">2691868 HOSPITAL INFANTIL JOANA DE GUSMAO</t>
  </si>
  <si>
    <t xml:space="preserve">HOSPITAL IZOLDE HUBNER DALMORA</t>
  </si>
  <si>
    <t xml:space="preserve">2691876 HOSPITAL IZOLDE HUBNER DALMORA</t>
  </si>
  <si>
    <t xml:space="preserve">420985 Lindóia do Sul</t>
  </si>
  <si>
    <t xml:space="preserve">HOSPITAL DR WALDOMIRO COLAUTTI</t>
  </si>
  <si>
    <t xml:space="preserve">2691884 HOSPITAL DR WALDOMIRO COLAUTTI</t>
  </si>
  <si>
    <t xml:space="preserve">420690 Ibirama</t>
  </si>
  <si>
    <t xml:space="preserve">INSTITUTO DE PSIQUIATRIA IPQ</t>
  </si>
  <si>
    <t xml:space="preserve">2706369 INSTITUTO DE PSIQUIATRIA IPQ</t>
  </si>
  <si>
    <t xml:space="preserve">HOSPITAL UNIVERSITARIO UNIVALI</t>
  </si>
  <si>
    <t xml:space="preserve">2744937 HOSPITAL UNIVERSITARIO UNIVALI</t>
  </si>
  <si>
    <t xml:space="preserve">2758164 HOSPITAL SAO JOSE</t>
  </si>
  <si>
    <t xml:space="preserve">CENTRO DE CONVIVENCIA SANTANA</t>
  </si>
  <si>
    <t xml:space="preserve">2778785 CENTRO DE CONVIVENCIA SANTANA</t>
  </si>
  <si>
    <t xml:space="preserve">HOSPITAL NOSSA SENHORA DA IMACULADA CONCEICAO</t>
  </si>
  <si>
    <t xml:space="preserve">2778831 HOSPITAL NOSSA SENHORA DA IMACULADA CONCEICAO</t>
  </si>
  <si>
    <t xml:space="preserve">421150 Nova Trento</t>
  </si>
  <si>
    <t xml:space="preserve">2778858 HOSPITAL SAO SEBASTIAO</t>
  </si>
  <si>
    <t xml:space="preserve">421840 Treze de Maio</t>
  </si>
  <si>
    <t xml:space="preserve">HOSPITAL UNIVERSITARIO</t>
  </si>
  <si>
    <t xml:space="preserve">3157245 HOSPITAL UNIVERSITARIO</t>
  </si>
  <si>
    <t xml:space="preserve">HOF HOSPITAL DE OLHOS DE FLORIANOPOLIS</t>
  </si>
  <si>
    <t xml:space="preserve">3321452 HOF HOSPITAL DE OLHOS DE FLORIANOPOLIS</t>
  </si>
  <si>
    <t xml:space="preserve">HOSPITAL DOUTOR CARLOS CORREA</t>
  </si>
  <si>
    <t xml:space="preserve">3426572 HOSPITAL DOUTOR CARLOS CORREA</t>
  </si>
  <si>
    <t xml:space="preserve">SOCIEDADE HOSPITALAR ITAPIRANGA</t>
  </si>
  <si>
    <t xml:space="preserve">5749018 SOCIEDADE HOSPITALAR ITAPIRANGA</t>
  </si>
  <si>
    <t xml:space="preserve">420840 Itapiranga</t>
  </si>
  <si>
    <t xml:space="preserve">HOSPITAL MATERNO INFANTIL DR JESER AMARANTE FARIA</t>
  </si>
  <si>
    <t xml:space="preserve">6048692 HOSPITAL MATERNO INFANTIL DR JESER AMARANTE FARIA</t>
  </si>
  <si>
    <t xml:space="preserve">6249604 HOSPITAL SAO CAMILO</t>
  </si>
  <si>
    <t xml:space="preserve">420770 Ipumirim</t>
  </si>
  <si>
    <t xml:space="preserve">HOSPITAL DOM BOSCO</t>
  </si>
  <si>
    <t xml:space="preserve">6273874 HOSPITAL DOM BOSCO</t>
  </si>
  <si>
    <t xml:space="preserve">421470 Rio dos Cedros</t>
  </si>
  <si>
    <t xml:space="preserve">HOSPITAL BAIA SUL</t>
  </si>
  <si>
    <t xml:space="preserve">6680305 HOSPITAL BAIA SUL</t>
  </si>
  <si>
    <t xml:space="preserve">HOSPITAL REGIONAL TEREZINHA GAIO BASSO</t>
  </si>
  <si>
    <t xml:space="preserve">6683134 HOSPITAL REGIONAL TEREZINHA GAIO BASSO</t>
  </si>
  <si>
    <t xml:space="preserve">421720 São Miguel do Oeste</t>
  </si>
  <si>
    <t xml:space="preserve">HOSPITAL MUNICIPAL RUTH CARDOSO</t>
  </si>
  <si>
    <t xml:space="preserve">6854729 HOSPITAL MUNICIPAL RUTH CARDOSO</t>
  </si>
  <si>
    <t xml:space="preserve">420200 Balneário Camboriú</t>
  </si>
  <si>
    <t xml:space="preserve">HOSPITAL MUNICIPAL NOSSA SENHORA DA GRACA</t>
  </si>
  <si>
    <t xml:space="preserve">7105088 HOSPITAL MUNICIPAL NOSSA SENHORA DA GRACA</t>
  </si>
  <si>
    <t xml:space="preserve">421620 São Francisco do Sul</t>
  </si>
  <si>
    <t xml:space="preserve">ASSOCIACAO FRAIBURGUENSE DE SAUDE COLETIVA AFSC</t>
  </si>
  <si>
    <t xml:space="preserve">7274351 ASSOCIACAO FRAIBURGUENSE DE SAUDE COLETIVA AFSC</t>
  </si>
  <si>
    <t xml:space="preserve">420550 Fraiburgo</t>
  </si>
  <si>
    <t xml:space="preserve">HOSPITAL DA CRIANCA AUGUSTA MULLER BOHNER</t>
  </si>
  <si>
    <t xml:space="preserve">7286082 HOSPITAL DA CRIANCA AUGUSTA MULLER BOHNER</t>
  </si>
  <si>
    <t xml:space="preserve">HOSPITAL REGIONAL HELMUTH NASS</t>
  </si>
  <si>
    <t xml:space="preserve">7486596 HOSPITAL REGIONAL HELMUTH NASS</t>
  </si>
  <si>
    <t xml:space="preserve">420230 Biguaçu</t>
  </si>
  <si>
    <t xml:space="preserve">HOSPITAL UNIMED</t>
  </si>
  <si>
    <t xml:space="preserve">7620098 HOSPITAL UNIMED</t>
  </si>
  <si>
    <t xml:space="preserve">HOSPITAL MUNICIPAL JOAO SCHREIBER</t>
  </si>
  <si>
    <t xml:space="preserve">7847777 HOSPITAL MUNICIPAL JOAO SCHREIBER</t>
  </si>
  <si>
    <t xml:space="preserve">421060 Massaranduba</t>
  </si>
  <si>
    <t xml:space="preserve">HOSPITAL DE CLINICAS DR BERMIRO SAGGIORATTO LTDA</t>
  </si>
  <si>
    <t xml:space="preserve">2500388 HOSPITAL DE CLINICAS DR BERMIRO SAGGIORATTO LTDA</t>
  </si>
  <si>
    <t xml:space="preserve">HOSPITAL  MUNICIPAL NOSSA SENHORA DO PERPETUO SOCORRO</t>
  </si>
  <si>
    <t xml:space="preserve">2691450 HOSPITAL  MUNICIPAL NOSSA SENHORA DO PERPETUO SOCORRO</t>
  </si>
  <si>
    <t xml:space="preserve">420400 Catanduvas</t>
  </si>
  <si>
    <t xml:space="preserve">HOSPITAL DE RETAGUARDA RIO MAINA</t>
  </si>
  <si>
    <t xml:space="preserve">451126 HOSPITAL DE RETAGUARDA RIO MAINA</t>
  </si>
  <si>
    <t xml:space="preserve">HOSPITAL MUNICIPAL FREI ROGERIO</t>
  </si>
  <si>
    <t xml:space="preserve">2691892 HOSPITAL MUNICIPAL FREI ROGERIO</t>
  </si>
  <si>
    <t xml:space="preserve">HOSPITAL MATEUS CALED PADOIN</t>
  </si>
  <si>
    <t xml:space="preserve">7278977 HOSPITAL MATEUS CALED PADOIN</t>
  </si>
  <si>
    <t xml:space="preserve">421940 Witmarsum</t>
  </si>
  <si>
    <t xml:space="preserve">HOSPITAL SAO JOAO BATISTA</t>
  </si>
  <si>
    <t xml:space="preserve">2691531 HOSPITAL SAO JOAO BATISTA</t>
  </si>
  <si>
    <t xml:space="preserve">420720 Imaruí</t>
  </si>
  <si>
    <t xml:space="preserve">OPHTALMUS CLINICA DE OLHOS CC</t>
  </si>
  <si>
    <t xml:space="preserve">9175849 OPHTALMUS CLINICA DE OLHOS CC</t>
  </si>
  <si>
    <t xml:space="preserve">Freqüência</t>
  </si>
  <si>
    <t xml:space="preserve">Valor Total</t>
  </si>
  <si>
    <t xml:space="preserve">2303167 HOSPITAL SANTO ANTONIO DE ITAPEMA</t>
  </si>
  <si>
    <t xml:space="preserve">2306344 HOSPITAL JARAGUA</t>
  </si>
  <si>
    <t xml:space="preserve">2418177 HOSPITAL SAO FRANCISCO DE ASSIS</t>
  </si>
  <si>
    <t xml:space="preserve">2418967 HOSPITAL MONSENHOR JOSE LOCKS DE SAO JOAO BATISTA</t>
  </si>
  <si>
    <t xml:space="preserve">2504316 HOSPITAL NOSSA SENHORA DOS PRAZERES</t>
  </si>
  <si>
    <t xml:space="preserve">2504332 HOSPITAL E MATERNIDADE TEREZA RAMOS</t>
  </si>
  <si>
    <t xml:space="preserve">2658372 INSTITUTO SANTE HOSPITAL DE DIONISIO CERQUEIRA</t>
  </si>
  <si>
    <t xml:space="preserve">2662914 HOSPITAL SEARA DO BEM MATERNO E INFANTIL</t>
  </si>
  <si>
    <t xml:space="preserve">2744937 HOSPITAL INFANTIL PEQUENO ANJO</t>
  </si>
  <si>
    <t xml:space="preserve">6048692 HOSPITAL INFANTIL DR JESER AMARANTE FARIA</t>
  </si>
  <si>
    <t xml:space="preserve">7486596 HOSPITAL REGIONAL DE BIGUACU HELMUTH NASS</t>
  </si>
  <si>
    <t xml:space="preserve">7847777 HOSPITAL JOAO SCHREIBER</t>
  </si>
  <si>
    <t xml:space="preserve">Total</t>
  </si>
  <si>
    <t xml:space="preserve">Bucomax 200</t>
  </si>
  <si>
    <t xml:space="preserve">Geral   250</t>
  </si>
  <si>
    <t xml:space="preserve">Geral   400</t>
  </si>
  <si>
    <t xml:space="preserve">Geral   500</t>
  </si>
  <si>
    <t xml:space="preserve">Gineco  250</t>
  </si>
  <si>
    <t xml:space="preserve">MULTS   500</t>
  </si>
  <si>
    <t xml:space="preserve">Neuro   500</t>
  </si>
  <si>
    <t xml:space="preserve">Neuro   000</t>
  </si>
  <si>
    <t xml:space="preserve">Oftalmo 150</t>
  </si>
  <si>
    <t xml:space="preserve">Ortop   500</t>
  </si>
  <si>
    <t xml:space="preserve">Orl/Cab 400</t>
  </si>
  <si>
    <t xml:space="preserve">Uro/Nef 250</t>
  </si>
  <si>
    <t xml:space="preserve">Vasc    300</t>
  </si>
  <si>
    <t xml:space="preserve">Buco R$ 650,00</t>
  </si>
  <si>
    <t xml:space="preserve">Buco R$ 656,68</t>
  </si>
  <si>
    <t xml:space="preserve">Geral R$ 400,00</t>
  </si>
  <si>
    <t xml:space="preserve">Geral R$ 500,00</t>
  </si>
  <si>
    <t xml:space="preserve">Geral R$ 539,92</t>
  </si>
  <si>
    <t xml:space="preserve">Geral R$ 606,15</t>
  </si>
  <si>
    <t xml:space="preserve">Geral R$ 610,06</t>
  </si>
  <si>
    <t xml:space="preserve">Geral R$ 637,97</t>
  </si>
  <si>
    <t xml:space="preserve">Geral R$ 650,09</t>
  </si>
  <si>
    <t xml:space="preserve">Geral R$ 800,00</t>
  </si>
  <si>
    <t xml:space="preserve">Geral R$ 801,73</t>
  </si>
  <si>
    <t xml:space="preserve">Geral R$ 992,45</t>
  </si>
  <si>
    <t xml:space="preserve">Geral R$ 996,34</t>
  </si>
  <si>
    <t xml:space="preserve">Geral R$ 1.817,45</t>
  </si>
  <si>
    <t xml:space="preserve">Geral R$ 2.500,00</t>
  </si>
  <si>
    <t xml:space="preserve">Gineco R$ 400,00</t>
  </si>
  <si>
    <t xml:space="preserve">Gineco R$ 500,00</t>
  </si>
  <si>
    <t xml:space="preserve">Gineco R$ 509,86</t>
  </si>
  <si>
    <t xml:space="preserve">Gineco R$ 781,93</t>
  </si>
  <si>
    <t xml:space="preserve">Gineco R$ 800,00</t>
  </si>
  <si>
    <t xml:space="preserve">Gineco R$ 907,93</t>
  </si>
  <si>
    <t xml:space="preserve">Gineco R$ 1.103,64</t>
  </si>
  <si>
    <t xml:space="preserve">Mul/Seq R$ 800,00</t>
  </si>
  <si>
    <t xml:space="preserve">Neur R$ 309,73</t>
  </si>
  <si>
    <t xml:space="preserve">Neur R$ 500,00</t>
  </si>
  <si>
    <t xml:space="preserve">Oftal R$ 300,00</t>
  </si>
  <si>
    <t xml:space="preserve">Orto R$ 400,00</t>
  </si>
  <si>
    <t xml:space="preserve">Orto R$ 500,00</t>
  </si>
  <si>
    <t xml:space="preserve">Orto R$ 600,00</t>
  </si>
  <si>
    <t xml:space="preserve">Orto R$ 680,20</t>
  </si>
  <si>
    <t xml:space="preserve">Orto R$ 1.000,00</t>
  </si>
  <si>
    <t xml:space="preserve">Orto R$ 2.294,32</t>
  </si>
  <si>
    <t xml:space="preserve">Orl R$ 400,00</t>
  </si>
  <si>
    <t xml:space="preserve">Orl R$ 500,00</t>
  </si>
  <si>
    <t xml:space="preserve">Orl R$ 600,00</t>
  </si>
  <si>
    <t xml:space="preserve">Uro R$ 400,00</t>
  </si>
  <si>
    <t xml:space="preserve">Uro R$ 500,00</t>
  </si>
  <si>
    <t xml:space="preserve">Uro R$ 600,00</t>
  </si>
  <si>
    <t xml:space="preserve">Uro R$ 756,15</t>
  </si>
  <si>
    <t xml:space="preserve">Uro R$ 800,00</t>
  </si>
  <si>
    <t xml:space="preserve">Uro R$ 1.097,07</t>
  </si>
  <si>
    <t xml:space="preserve">Uro R$ 1.147,75</t>
  </si>
  <si>
    <t xml:space="preserve">Vasc R$ 500,00</t>
  </si>
  <si>
    <t xml:space="preserve">Vasc R$ 692,19</t>
  </si>
  <si>
    <t xml:space="preserve">Vasc R$ 833,48</t>
  </si>
  <si>
    <t xml:space="preserve">PM 0,00</t>
  </si>
  <si>
    <t xml:space="preserve">PM 1.325,64</t>
  </si>
  <si>
    <t xml:space="preserve">PM 652,38</t>
  </si>
  <si>
    <t xml:space="preserve">PM 576,49</t>
  </si>
  <si>
    <t xml:space="preserve">PM 524,20</t>
  </si>
  <si>
    <t xml:space="preserve">PM 427,11</t>
  </si>
  <si>
    <t xml:space="preserve">PM 374,84</t>
  </si>
  <si>
    <t xml:space="preserve">PM 328,34</t>
  </si>
  <si>
    <t xml:space="preserve">PM 281,32</t>
  </si>
  <si>
    <t xml:space="preserve">PM 277,99</t>
  </si>
  <si>
    <t xml:space="preserve">PM  14,52</t>
  </si>
  <si>
    <t xml:space="preserve">PM 248,34</t>
  </si>
  <si>
    <t xml:space="preserve">PM 248,33</t>
  </si>
  <si>
    <t xml:space="preserve">PM 243,03</t>
  </si>
  <si>
    <t xml:space="preserve">PM 241,89</t>
  </si>
  <si>
    <t xml:space="preserve">PM 232,58</t>
  </si>
  <si>
    <t xml:space="preserve">PM 193,43</t>
  </si>
  <si>
    <t xml:space="preserve">PM 186,37</t>
  </si>
  <si>
    <t xml:space="preserve">PM 184,35</t>
  </si>
  <si>
    <t xml:space="preserve">PM 180,88</t>
  </si>
  <si>
    <t xml:space="preserve">PM 170,60</t>
  </si>
  <si>
    <t xml:space="preserve">PM 164,65</t>
  </si>
  <si>
    <t xml:space="preserve">PM 162,78</t>
  </si>
  <si>
    <t xml:space="preserve">PM 152,54</t>
  </si>
  <si>
    <t xml:space="preserve">PM 151,82</t>
  </si>
  <si>
    <t xml:space="preserve">PM 139,93</t>
  </si>
  <si>
    <t xml:space="preserve">PM 127,46</t>
  </si>
  <si>
    <t xml:space="preserve">PM  84,06</t>
  </si>
  <si>
    <t xml:space="preserve">PM  72,75</t>
  </si>
  <si>
    <t xml:space="preserve">PM  65,01</t>
  </si>
  <si>
    <t xml:space="preserve">PM  61,13</t>
  </si>
  <si>
    <t xml:space="preserve">PM  56,34</t>
  </si>
  <si>
    <t xml:space="preserve">PM  50,28</t>
  </si>
  <si>
    <t xml:space="preserve">PM  44,19</t>
  </si>
  <si>
    <t xml:space="preserve">PM  43,19</t>
  </si>
  <si>
    <t xml:space="preserve">PM  36,10</t>
  </si>
  <si>
    <t xml:space="preserve">PM  31,97</t>
  </si>
  <si>
    <t xml:space="preserve">PM  27,57</t>
  </si>
  <si>
    <t xml:space="preserve">PM  21,11</t>
  </si>
  <si>
    <t xml:space="preserve">PM  00,00</t>
  </si>
  <si>
    <t xml:space="preserve">Munícipios-SC</t>
  </si>
  <si>
    <t xml:space="preserve">Geral MAC</t>
  </si>
  <si>
    <t xml:space="preserve">PPI</t>
  </si>
  <si>
    <t xml:space="preserve">Faixa Estadual</t>
  </si>
  <si>
    <t xml:space="preserve">Pacote Estadual</t>
  </si>
  <si>
    <t xml:space="preserve">Prêmio Estadual</t>
  </si>
  <si>
    <t xml:space="preserve">Geral FAEC</t>
  </si>
  <si>
    <t xml:space="preserve">Faixa MS</t>
  </si>
  <si>
    <t xml:space="preserve">Pacote  MS</t>
  </si>
  <si>
    <t xml:space="preserve">Prêmio MS</t>
  </si>
  <si>
    <t xml:space="preserve">Fisico</t>
  </si>
  <si>
    <t xml:space="preserve">Financeiro</t>
  </si>
  <si>
    <t xml:space="preserve">ESTADO DE SANTA CATARINA</t>
  </si>
  <si>
    <t xml:space="preserve">SECRETARIA DE ESTADO DA SAÚDE</t>
  </si>
  <si>
    <t xml:space="preserve">SUPERINTENDÊNCIA DE PLANEJAMENTO EM SAÚDE</t>
  </si>
  <si>
    <t xml:space="preserve">GERÊNCIA DE MONITORAMENTO, AVALIAÇÃO E PROCESSAMENTO EM SAÚDE</t>
  </si>
  <si>
    <t xml:space="preserve">Programa Estadual de Redução das Filas de Cirurgias Eletivas – Gestão Plena – Competência Agosto / 2023 – HOSPITALAR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</si>
</sst>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0"/>
    <numFmt numFmtId="167" formatCode="General"/>
    <numFmt numFmtId="168" formatCode="[$R$-416]\ #,##0.00;[RED]\-[$R$-416]\ #,##0.00"/>
  </numFmts>
  <fonts count="10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b val="true"/>
      <sz val="18"/>
      <name val="Arial"/>
      <family val="2"/>
      <charset val="1"/>
    </font>
    <font>
      <b val="true"/>
      <sz val="9"/>
      <name val="Arial"/>
      <family val="2"/>
      <charset val="1"/>
    </font>
    <font>
      <b val="true"/>
      <sz val="10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C3D69B"/>
        <bgColor rgb="FFDDDDDD"/>
      </patternFill>
    </fill>
    <fill>
      <patternFill patternType="solid">
        <fgColor rgb="FFDBEEF4"/>
        <bgColor rgb="FFEEEEEE"/>
      </patternFill>
    </fill>
    <fill>
      <patternFill patternType="solid">
        <fgColor rgb="FFFF0000"/>
        <bgColor rgb="FF9C0006"/>
      </patternFill>
    </fill>
    <fill>
      <patternFill patternType="solid">
        <fgColor rgb="FFFFFF00"/>
        <bgColor rgb="FFFFFF00"/>
      </patternFill>
    </fill>
    <fill>
      <patternFill patternType="solid">
        <fgColor rgb="FFEEEEEE"/>
        <bgColor rgb="FFDBEEF4"/>
      </patternFill>
    </fill>
    <fill>
      <patternFill patternType="solid">
        <fgColor rgb="FFDDDDDD"/>
        <bgColor rgb="FFDBEEF4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189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D2" activeCellId="0" sqref="D2"/>
    </sheetView>
  </sheetViews>
  <sheetFormatPr defaultColWidth="11.9765625" defaultRowHeight="12.75" zeroHeight="false" outlineLevelRow="0" outlineLevelCol="0"/>
  <cols>
    <col collapsed="false" customWidth="true" hidden="false" outlineLevel="0" max="1" min="1" style="0" width="8.4"/>
    <col collapsed="false" customWidth="true" hidden="false" outlineLevel="0" max="2" min="2" style="0" width="71.71"/>
    <col collapsed="false" customWidth="true" hidden="false" outlineLevel="0" max="3" min="3" style="0" width="79.98"/>
    <col collapsed="false" customWidth="true" hidden="false" outlineLevel="0" max="4" min="4" style="0" width="32"/>
    <col collapsed="false" customWidth="true" hidden="false" outlineLevel="0" max="5" min="5" style="0" width="34.59"/>
    <col collapsed="false" customWidth="true" hidden="false" outlineLevel="0" max="6" min="6" style="0" width="29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5" t="s">
        <v>5</v>
      </c>
    </row>
    <row r="2" customFormat="false" ht="12.75" hidden="false" customHeight="false" outlineLevel="0" collapsed="false">
      <c r="A2" s="6" t="n">
        <v>19283</v>
      </c>
      <c r="B2" s="7" t="s">
        <v>6</v>
      </c>
      <c r="C2" s="7" t="s">
        <v>7</v>
      </c>
      <c r="D2" s="7" t="s">
        <v>8</v>
      </c>
      <c r="E2" s="8" t="s">
        <v>9</v>
      </c>
      <c r="F2" s="8" t="s">
        <v>10</v>
      </c>
    </row>
    <row r="3" customFormat="false" ht="12.75" hidden="false" customHeight="false" outlineLevel="0" collapsed="false">
      <c r="A3" s="6" t="n">
        <v>19305</v>
      </c>
      <c r="B3" s="7" t="s">
        <v>11</v>
      </c>
      <c r="C3" s="7" t="s">
        <v>12</v>
      </c>
      <c r="D3" s="7" t="s">
        <v>8</v>
      </c>
      <c r="E3" s="8" t="s">
        <v>9</v>
      </c>
      <c r="F3" s="8" t="s">
        <v>10</v>
      </c>
    </row>
    <row r="4" customFormat="false" ht="12.75" hidden="false" customHeight="false" outlineLevel="0" collapsed="false">
      <c r="A4" s="6" t="n">
        <v>19402</v>
      </c>
      <c r="B4" s="7" t="s">
        <v>13</v>
      </c>
      <c r="C4" s="7" t="s">
        <v>14</v>
      </c>
      <c r="D4" s="7" t="s">
        <v>8</v>
      </c>
      <c r="E4" s="8" t="s">
        <v>9</v>
      </c>
      <c r="F4" s="8" t="s">
        <v>10</v>
      </c>
    </row>
    <row r="5" customFormat="false" ht="12.75" hidden="false" customHeight="false" outlineLevel="0" collapsed="false">
      <c r="A5" s="6" t="n">
        <v>19445</v>
      </c>
      <c r="B5" s="7" t="s">
        <v>15</v>
      </c>
      <c r="C5" s="7" t="s">
        <v>16</v>
      </c>
      <c r="D5" s="7" t="s">
        <v>8</v>
      </c>
      <c r="E5" s="8" t="s">
        <v>9</v>
      </c>
      <c r="F5" s="8" t="s">
        <v>10</v>
      </c>
    </row>
    <row r="6" customFormat="false" ht="12.75" hidden="false" customHeight="false" outlineLevel="0" collapsed="false">
      <c r="A6" s="6" t="n">
        <v>2299569</v>
      </c>
      <c r="B6" s="7" t="s">
        <v>17</v>
      </c>
      <c r="C6" s="7" t="s">
        <v>18</v>
      </c>
      <c r="D6" s="7" t="s">
        <v>19</v>
      </c>
      <c r="E6" s="8" t="s">
        <v>20</v>
      </c>
      <c r="F6" s="8" t="s">
        <v>21</v>
      </c>
    </row>
    <row r="7" customFormat="false" ht="12.75" hidden="false" customHeight="false" outlineLevel="0" collapsed="false">
      <c r="A7" s="6" t="n">
        <v>2299836</v>
      </c>
      <c r="B7" s="7" t="s">
        <v>22</v>
      </c>
      <c r="C7" s="7" t="s">
        <v>23</v>
      </c>
      <c r="D7" s="7" t="s">
        <v>24</v>
      </c>
      <c r="E7" s="8" t="s">
        <v>20</v>
      </c>
      <c r="F7" s="8" t="s">
        <v>21</v>
      </c>
    </row>
    <row r="8" customFormat="false" ht="12.75" hidden="false" customHeight="false" outlineLevel="0" collapsed="false">
      <c r="A8" s="6" t="n">
        <v>2300184</v>
      </c>
      <c r="B8" s="7" t="s">
        <v>25</v>
      </c>
      <c r="C8" s="7" t="s">
        <v>26</v>
      </c>
      <c r="D8" s="7" t="s">
        <v>27</v>
      </c>
      <c r="E8" s="8" t="s">
        <v>28</v>
      </c>
      <c r="F8" s="8" t="s">
        <v>29</v>
      </c>
    </row>
    <row r="9" customFormat="false" ht="12.75" hidden="false" customHeight="false" outlineLevel="0" collapsed="false">
      <c r="A9" s="6" t="n">
        <v>2300435</v>
      </c>
      <c r="B9" s="7" t="s">
        <v>30</v>
      </c>
      <c r="C9" s="7" t="s">
        <v>31</v>
      </c>
      <c r="D9" s="7" t="s">
        <v>32</v>
      </c>
      <c r="E9" s="8" t="s">
        <v>28</v>
      </c>
      <c r="F9" s="8" t="s">
        <v>33</v>
      </c>
    </row>
    <row r="10" customFormat="false" ht="12.75" hidden="false" customHeight="false" outlineLevel="0" collapsed="false">
      <c r="A10" s="6" t="n">
        <v>2300478</v>
      </c>
      <c r="B10" s="7" t="s">
        <v>34</v>
      </c>
      <c r="C10" s="7" t="s">
        <v>35</v>
      </c>
      <c r="D10" s="7" t="s">
        <v>36</v>
      </c>
      <c r="E10" s="8" t="s">
        <v>28</v>
      </c>
      <c r="F10" s="8" t="s">
        <v>33</v>
      </c>
    </row>
    <row r="11" customFormat="false" ht="12.75" hidden="false" customHeight="false" outlineLevel="0" collapsed="false">
      <c r="A11" s="6" t="n">
        <v>2300486</v>
      </c>
      <c r="B11" s="7" t="s">
        <v>37</v>
      </c>
      <c r="C11" s="7" t="s">
        <v>38</v>
      </c>
      <c r="D11" s="7" t="s">
        <v>39</v>
      </c>
      <c r="E11" s="8" t="s">
        <v>28</v>
      </c>
      <c r="F11" s="8" t="s">
        <v>33</v>
      </c>
    </row>
    <row r="12" customFormat="false" ht="12.75" hidden="false" customHeight="false" outlineLevel="0" collapsed="false">
      <c r="A12" s="6" t="n">
        <v>2300516</v>
      </c>
      <c r="B12" s="7" t="s">
        <v>40</v>
      </c>
      <c r="C12" s="7" t="s">
        <v>41</v>
      </c>
      <c r="D12" s="7" t="s">
        <v>42</v>
      </c>
      <c r="E12" s="8" t="s">
        <v>28</v>
      </c>
      <c r="F12" s="8" t="s">
        <v>33</v>
      </c>
    </row>
    <row r="13" customFormat="false" ht="12.75" hidden="false" customHeight="false" outlineLevel="0" collapsed="false">
      <c r="A13" s="6" t="n">
        <v>2300850</v>
      </c>
      <c r="B13" s="7" t="s">
        <v>43</v>
      </c>
      <c r="C13" s="7" t="s">
        <v>44</v>
      </c>
      <c r="D13" s="7" t="s">
        <v>45</v>
      </c>
      <c r="E13" s="8" t="s">
        <v>28</v>
      </c>
      <c r="F13" s="8" t="s">
        <v>33</v>
      </c>
    </row>
    <row r="14" customFormat="false" ht="12.75" hidden="false" customHeight="false" outlineLevel="0" collapsed="false">
      <c r="A14" s="6" t="n">
        <v>2300885</v>
      </c>
      <c r="B14" s="7" t="s">
        <v>46</v>
      </c>
      <c r="C14" s="7" t="s">
        <v>47</v>
      </c>
      <c r="D14" s="7" t="s">
        <v>48</v>
      </c>
      <c r="E14" s="8" t="s">
        <v>28</v>
      </c>
      <c r="F14" s="8" t="s">
        <v>33</v>
      </c>
    </row>
    <row r="15" customFormat="false" ht="12.75" hidden="false" customHeight="false" outlineLevel="0" collapsed="false">
      <c r="A15" s="6" t="n">
        <v>2301830</v>
      </c>
      <c r="B15" s="7" t="s">
        <v>49</v>
      </c>
      <c r="C15" s="7" t="s">
        <v>50</v>
      </c>
      <c r="D15" s="7" t="s">
        <v>51</v>
      </c>
      <c r="E15" s="8" t="s">
        <v>28</v>
      </c>
      <c r="F15" s="8" t="s">
        <v>52</v>
      </c>
    </row>
    <row r="16" customFormat="false" ht="12.75" hidden="false" customHeight="false" outlineLevel="0" collapsed="false">
      <c r="A16" s="6" t="n">
        <v>2302101</v>
      </c>
      <c r="B16" s="7" t="s">
        <v>53</v>
      </c>
      <c r="C16" s="7" t="s">
        <v>54</v>
      </c>
      <c r="D16" s="7" t="s">
        <v>55</v>
      </c>
      <c r="E16" s="8" t="s">
        <v>28</v>
      </c>
      <c r="F16" s="8" t="s">
        <v>52</v>
      </c>
    </row>
    <row r="17" customFormat="false" ht="12.75" hidden="false" customHeight="false" outlineLevel="0" collapsed="false">
      <c r="A17" s="6" t="n">
        <v>2302500</v>
      </c>
      <c r="B17" s="7" t="s">
        <v>56</v>
      </c>
      <c r="C17" s="7" t="s">
        <v>57</v>
      </c>
      <c r="D17" s="7" t="s">
        <v>58</v>
      </c>
      <c r="E17" s="8" t="s">
        <v>28</v>
      </c>
      <c r="F17" s="8" t="s">
        <v>52</v>
      </c>
    </row>
    <row r="18" customFormat="false" ht="12.75" hidden="false" customHeight="false" outlineLevel="0" collapsed="false">
      <c r="A18" s="6" t="n">
        <v>2302543</v>
      </c>
      <c r="B18" s="7" t="s">
        <v>59</v>
      </c>
      <c r="C18" s="7" t="s">
        <v>60</v>
      </c>
      <c r="D18" s="7" t="s">
        <v>61</v>
      </c>
      <c r="E18" s="8" t="s">
        <v>28</v>
      </c>
      <c r="F18" s="8" t="s">
        <v>52</v>
      </c>
    </row>
    <row r="19" customFormat="false" ht="12.75" hidden="false" customHeight="false" outlineLevel="0" collapsed="false">
      <c r="A19" s="6" t="n">
        <v>2302748</v>
      </c>
      <c r="B19" s="7" t="s">
        <v>62</v>
      </c>
      <c r="C19" s="7" t="s">
        <v>63</v>
      </c>
      <c r="D19" s="7" t="s">
        <v>64</v>
      </c>
      <c r="E19" s="8" t="s">
        <v>28</v>
      </c>
      <c r="F19" s="8" t="s">
        <v>52</v>
      </c>
    </row>
    <row r="20" customFormat="false" ht="12.75" hidden="false" customHeight="false" outlineLevel="0" collapsed="false">
      <c r="A20" s="6" t="n">
        <v>2302780</v>
      </c>
      <c r="B20" s="7" t="s">
        <v>65</v>
      </c>
      <c r="C20" s="7" t="s">
        <v>66</v>
      </c>
      <c r="D20" s="7" t="s">
        <v>67</v>
      </c>
      <c r="E20" s="8" t="s">
        <v>28</v>
      </c>
      <c r="F20" s="8" t="s">
        <v>52</v>
      </c>
    </row>
    <row r="21" customFormat="false" ht="12.75" hidden="false" customHeight="false" outlineLevel="0" collapsed="false">
      <c r="A21" s="6" t="n">
        <v>2302950</v>
      </c>
      <c r="B21" s="7" t="s">
        <v>68</v>
      </c>
      <c r="C21" s="7" t="s">
        <v>69</v>
      </c>
      <c r="D21" s="7" t="s">
        <v>70</v>
      </c>
      <c r="E21" s="8" t="s">
        <v>9</v>
      </c>
      <c r="F21" s="8" t="s">
        <v>10</v>
      </c>
    </row>
    <row r="22" customFormat="false" ht="12.75" hidden="false" customHeight="false" outlineLevel="0" collapsed="false">
      <c r="A22" s="6" t="n">
        <v>2302969</v>
      </c>
      <c r="B22" s="7" t="s">
        <v>71</v>
      </c>
      <c r="C22" s="7" t="s">
        <v>72</v>
      </c>
      <c r="D22" s="7" t="s">
        <v>73</v>
      </c>
      <c r="E22" s="8" t="s">
        <v>9</v>
      </c>
      <c r="F22" s="8" t="s">
        <v>10</v>
      </c>
    </row>
    <row r="23" customFormat="false" ht="12.75" hidden="false" customHeight="false" outlineLevel="0" collapsed="false">
      <c r="A23" s="6" t="n">
        <v>2303167</v>
      </c>
      <c r="B23" s="7" t="s">
        <v>74</v>
      </c>
      <c r="C23" s="7" t="s">
        <v>75</v>
      </c>
      <c r="D23" s="7" t="s">
        <v>76</v>
      </c>
      <c r="E23" s="8" t="s">
        <v>77</v>
      </c>
      <c r="F23" s="8" t="s">
        <v>78</v>
      </c>
    </row>
    <row r="24" customFormat="false" ht="12.75" hidden="false" customHeight="false" outlineLevel="0" collapsed="false">
      <c r="A24" s="6" t="n">
        <v>2303892</v>
      </c>
      <c r="B24" s="7" t="s">
        <v>79</v>
      </c>
      <c r="C24" s="7" t="s">
        <v>80</v>
      </c>
      <c r="D24" s="7" t="s">
        <v>81</v>
      </c>
      <c r="E24" s="8" t="s">
        <v>28</v>
      </c>
      <c r="F24" s="8" t="s">
        <v>82</v>
      </c>
    </row>
    <row r="25" customFormat="false" ht="12.75" hidden="false" customHeight="false" outlineLevel="0" collapsed="false">
      <c r="A25" s="6" t="n">
        <v>2304155</v>
      </c>
      <c r="B25" s="7" t="s">
        <v>83</v>
      </c>
      <c r="C25" s="7" t="s">
        <v>84</v>
      </c>
      <c r="D25" s="7" t="s">
        <v>85</v>
      </c>
      <c r="E25" s="8" t="s">
        <v>28</v>
      </c>
      <c r="F25" s="8" t="s">
        <v>82</v>
      </c>
    </row>
    <row r="26" customFormat="false" ht="12.75" hidden="false" customHeight="false" outlineLevel="0" collapsed="false">
      <c r="A26" s="6" t="n">
        <v>2305097</v>
      </c>
      <c r="B26" s="7" t="s">
        <v>86</v>
      </c>
      <c r="C26" s="7" t="s">
        <v>87</v>
      </c>
      <c r="D26" s="7" t="s">
        <v>88</v>
      </c>
      <c r="E26" s="8" t="s">
        <v>20</v>
      </c>
      <c r="F26" s="8" t="s">
        <v>21</v>
      </c>
    </row>
    <row r="27" customFormat="false" ht="12.75" hidden="false" customHeight="false" outlineLevel="0" collapsed="false">
      <c r="A27" s="6" t="n">
        <v>2305534</v>
      </c>
      <c r="B27" s="7" t="s">
        <v>89</v>
      </c>
      <c r="C27" s="7" t="s">
        <v>90</v>
      </c>
      <c r="D27" s="7" t="s">
        <v>91</v>
      </c>
      <c r="E27" s="8" t="s">
        <v>20</v>
      </c>
      <c r="F27" s="8" t="s">
        <v>21</v>
      </c>
    </row>
    <row r="28" customFormat="false" ht="12.75" hidden="false" customHeight="false" outlineLevel="0" collapsed="false">
      <c r="A28" s="6" t="n">
        <v>2305623</v>
      </c>
      <c r="B28" s="7" t="s">
        <v>92</v>
      </c>
      <c r="C28" s="7" t="s">
        <v>93</v>
      </c>
      <c r="D28" s="7" t="s">
        <v>94</v>
      </c>
      <c r="E28" s="8" t="s">
        <v>20</v>
      </c>
      <c r="F28" s="8" t="s">
        <v>21</v>
      </c>
    </row>
    <row r="29" customFormat="false" ht="12.75" hidden="false" customHeight="false" outlineLevel="0" collapsed="false">
      <c r="A29" s="6" t="n">
        <v>2306336</v>
      </c>
      <c r="B29" s="7" t="s">
        <v>95</v>
      </c>
      <c r="C29" s="7" t="s">
        <v>96</v>
      </c>
      <c r="D29" s="7" t="s">
        <v>97</v>
      </c>
      <c r="E29" s="8" t="s">
        <v>98</v>
      </c>
      <c r="F29" s="8" t="s">
        <v>99</v>
      </c>
    </row>
    <row r="30" customFormat="false" ht="12.75" hidden="false" customHeight="false" outlineLevel="0" collapsed="false">
      <c r="A30" s="6" t="n">
        <v>2306344</v>
      </c>
      <c r="B30" s="7" t="s">
        <v>100</v>
      </c>
      <c r="C30" s="7" t="s">
        <v>101</v>
      </c>
      <c r="D30" s="7" t="s">
        <v>97</v>
      </c>
      <c r="E30" s="8" t="s">
        <v>98</v>
      </c>
      <c r="F30" s="8" t="s">
        <v>99</v>
      </c>
    </row>
    <row r="31" customFormat="false" ht="12.75" hidden="false" customHeight="false" outlineLevel="0" collapsed="false">
      <c r="A31" s="6" t="n">
        <v>2377160</v>
      </c>
      <c r="B31" s="7" t="s">
        <v>102</v>
      </c>
      <c r="C31" s="7" t="s">
        <v>103</v>
      </c>
      <c r="D31" s="7" t="s">
        <v>104</v>
      </c>
      <c r="E31" s="8" t="s">
        <v>105</v>
      </c>
      <c r="F31" s="8" t="s">
        <v>106</v>
      </c>
    </row>
    <row r="32" customFormat="false" ht="12.75" hidden="false" customHeight="false" outlineLevel="0" collapsed="false">
      <c r="A32" s="6" t="n">
        <v>2377187</v>
      </c>
      <c r="B32" s="7" t="s">
        <v>107</v>
      </c>
      <c r="C32" s="7" t="s">
        <v>108</v>
      </c>
      <c r="D32" s="7" t="s">
        <v>109</v>
      </c>
      <c r="E32" s="8" t="s">
        <v>105</v>
      </c>
      <c r="F32" s="8" t="s">
        <v>106</v>
      </c>
    </row>
    <row r="33" customFormat="false" ht="12.75" hidden="false" customHeight="false" outlineLevel="0" collapsed="false">
      <c r="A33" s="6" t="n">
        <v>2377225</v>
      </c>
      <c r="B33" s="7" t="s">
        <v>110</v>
      </c>
      <c r="C33" s="7" t="s">
        <v>111</v>
      </c>
      <c r="D33" s="7" t="s">
        <v>112</v>
      </c>
      <c r="E33" s="8" t="s">
        <v>105</v>
      </c>
      <c r="F33" s="8" t="s">
        <v>106</v>
      </c>
    </row>
    <row r="34" customFormat="false" ht="12.75" hidden="false" customHeight="false" outlineLevel="0" collapsed="false">
      <c r="A34" s="6" t="n">
        <v>2377330</v>
      </c>
      <c r="B34" s="7" t="s">
        <v>113</v>
      </c>
      <c r="C34" s="7" t="s">
        <v>114</v>
      </c>
      <c r="D34" s="7" t="s">
        <v>115</v>
      </c>
      <c r="E34" s="8" t="s">
        <v>105</v>
      </c>
      <c r="F34" s="8" t="s">
        <v>106</v>
      </c>
    </row>
    <row r="35" customFormat="false" ht="12.75" hidden="false" customHeight="false" outlineLevel="0" collapsed="false">
      <c r="A35" s="6" t="n">
        <v>2377373</v>
      </c>
      <c r="B35" s="7" t="s">
        <v>116</v>
      </c>
      <c r="C35" s="7" t="s">
        <v>117</v>
      </c>
      <c r="D35" s="7" t="s">
        <v>118</v>
      </c>
      <c r="E35" s="8" t="s">
        <v>105</v>
      </c>
      <c r="F35" s="8" t="s">
        <v>106</v>
      </c>
    </row>
    <row r="36" customFormat="false" ht="12.75" hidden="false" customHeight="false" outlineLevel="0" collapsed="false">
      <c r="A36" s="6" t="n">
        <v>2377462</v>
      </c>
      <c r="B36" s="7" t="s">
        <v>119</v>
      </c>
      <c r="C36" s="7" t="s">
        <v>120</v>
      </c>
      <c r="D36" s="7" t="s">
        <v>121</v>
      </c>
      <c r="E36" s="8" t="s">
        <v>105</v>
      </c>
      <c r="F36" s="8" t="s">
        <v>106</v>
      </c>
    </row>
    <row r="37" customFormat="false" ht="12.75" hidden="false" customHeight="false" outlineLevel="0" collapsed="false">
      <c r="A37" s="6" t="n">
        <v>2377616</v>
      </c>
      <c r="B37" s="7" t="s">
        <v>122</v>
      </c>
      <c r="C37" s="7" t="s">
        <v>123</v>
      </c>
      <c r="D37" s="7" t="s">
        <v>124</v>
      </c>
      <c r="E37" s="8" t="s">
        <v>105</v>
      </c>
      <c r="F37" s="8" t="s">
        <v>106</v>
      </c>
    </row>
    <row r="38" customFormat="false" ht="12.75" hidden="false" customHeight="false" outlineLevel="0" collapsed="false">
      <c r="A38" s="6" t="n">
        <v>2377632</v>
      </c>
      <c r="B38" s="7" t="s">
        <v>125</v>
      </c>
      <c r="C38" s="7" t="s">
        <v>126</v>
      </c>
      <c r="D38" s="7" t="s">
        <v>127</v>
      </c>
      <c r="E38" s="8" t="s">
        <v>105</v>
      </c>
      <c r="F38" s="8" t="s">
        <v>106</v>
      </c>
    </row>
    <row r="39" customFormat="false" ht="12.75" hidden="false" customHeight="false" outlineLevel="0" collapsed="false">
      <c r="A39" s="6" t="n">
        <v>2377659</v>
      </c>
      <c r="B39" s="7" t="s">
        <v>128</v>
      </c>
      <c r="C39" s="7" t="s">
        <v>129</v>
      </c>
      <c r="D39" s="7" t="s">
        <v>130</v>
      </c>
      <c r="E39" s="8" t="s">
        <v>105</v>
      </c>
      <c r="F39" s="8" t="s">
        <v>106</v>
      </c>
    </row>
    <row r="40" customFormat="false" ht="12.75" hidden="false" customHeight="false" outlineLevel="0" collapsed="false">
      <c r="A40" s="6" t="n">
        <v>2377829</v>
      </c>
      <c r="B40" s="7" t="s">
        <v>131</v>
      </c>
      <c r="C40" s="7" t="s">
        <v>132</v>
      </c>
      <c r="D40" s="7" t="s">
        <v>133</v>
      </c>
      <c r="E40" s="8" t="s">
        <v>105</v>
      </c>
      <c r="F40" s="8" t="s">
        <v>106</v>
      </c>
    </row>
    <row r="41" customFormat="false" ht="12.75" hidden="false" customHeight="false" outlineLevel="0" collapsed="false">
      <c r="A41" s="6" t="n">
        <v>2378000</v>
      </c>
      <c r="B41" s="7" t="s">
        <v>134</v>
      </c>
      <c r="C41" s="7" t="s">
        <v>135</v>
      </c>
      <c r="D41" s="7" t="s">
        <v>136</v>
      </c>
      <c r="E41" s="8" t="s">
        <v>105</v>
      </c>
      <c r="F41" s="8" t="s">
        <v>106</v>
      </c>
    </row>
    <row r="42" customFormat="false" ht="12.75" hidden="false" customHeight="false" outlineLevel="0" collapsed="false">
      <c r="A42" s="6" t="n">
        <v>2378108</v>
      </c>
      <c r="B42" s="7" t="s">
        <v>137</v>
      </c>
      <c r="C42" s="7" t="s">
        <v>138</v>
      </c>
      <c r="D42" s="7" t="s">
        <v>139</v>
      </c>
      <c r="E42" s="8" t="s">
        <v>140</v>
      </c>
      <c r="F42" s="8" t="s">
        <v>141</v>
      </c>
    </row>
    <row r="43" customFormat="false" ht="12.75" hidden="false" customHeight="false" outlineLevel="0" collapsed="false">
      <c r="A43" s="6" t="n">
        <v>2378116</v>
      </c>
      <c r="B43" s="7" t="s">
        <v>142</v>
      </c>
      <c r="C43" s="7" t="s">
        <v>143</v>
      </c>
      <c r="D43" s="7" t="s">
        <v>144</v>
      </c>
      <c r="E43" s="8" t="s">
        <v>140</v>
      </c>
      <c r="F43" s="8" t="s">
        <v>141</v>
      </c>
    </row>
    <row r="44" customFormat="false" ht="12.75" hidden="false" customHeight="false" outlineLevel="0" collapsed="false">
      <c r="A44" s="6" t="n">
        <v>2378140</v>
      </c>
      <c r="B44" s="7" t="s">
        <v>145</v>
      </c>
      <c r="C44" s="7" t="s">
        <v>146</v>
      </c>
      <c r="D44" s="7" t="s">
        <v>147</v>
      </c>
      <c r="E44" s="8" t="s">
        <v>140</v>
      </c>
      <c r="F44" s="8" t="s">
        <v>141</v>
      </c>
    </row>
    <row r="45" customFormat="false" ht="12.75" hidden="false" customHeight="false" outlineLevel="0" collapsed="false">
      <c r="A45" s="6" t="n">
        <v>2378167</v>
      </c>
      <c r="B45" s="7" t="s">
        <v>148</v>
      </c>
      <c r="C45" s="7" t="s">
        <v>149</v>
      </c>
      <c r="D45" s="7" t="s">
        <v>150</v>
      </c>
      <c r="E45" s="8" t="s">
        <v>140</v>
      </c>
      <c r="F45" s="8" t="s">
        <v>141</v>
      </c>
    </row>
    <row r="46" customFormat="false" ht="12.75" hidden="false" customHeight="false" outlineLevel="0" collapsed="false">
      <c r="A46" s="6" t="n">
        <v>2378175</v>
      </c>
      <c r="B46" s="7" t="s">
        <v>151</v>
      </c>
      <c r="C46" s="7" t="s">
        <v>152</v>
      </c>
      <c r="D46" s="7" t="s">
        <v>153</v>
      </c>
      <c r="E46" s="8" t="s">
        <v>140</v>
      </c>
      <c r="F46" s="8" t="s">
        <v>141</v>
      </c>
    </row>
    <row r="47" customFormat="false" ht="12.75" hidden="false" customHeight="false" outlineLevel="0" collapsed="false">
      <c r="A47" s="6" t="n">
        <v>2378183</v>
      </c>
      <c r="B47" s="7" t="s">
        <v>154</v>
      </c>
      <c r="C47" s="7" t="s">
        <v>155</v>
      </c>
      <c r="D47" s="7" t="s">
        <v>156</v>
      </c>
      <c r="E47" s="8" t="s">
        <v>140</v>
      </c>
      <c r="F47" s="8" t="s">
        <v>141</v>
      </c>
    </row>
    <row r="48" customFormat="false" ht="12.75" hidden="false" customHeight="false" outlineLevel="0" collapsed="false">
      <c r="A48" s="6" t="n">
        <v>2378213</v>
      </c>
      <c r="B48" s="7" t="s">
        <v>157</v>
      </c>
      <c r="C48" s="7" t="s">
        <v>158</v>
      </c>
      <c r="D48" s="7" t="s">
        <v>159</v>
      </c>
      <c r="E48" s="8" t="s">
        <v>140</v>
      </c>
      <c r="F48" s="8" t="s">
        <v>141</v>
      </c>
    </row>
    <row r="49" customFormat="false" ht="12.75" hidden="false" customHeight="false" outlineLevel="0" collapsed="false">
      <c r="A49" s="6" t="n">
        <v>2378809</v>
      </c>
      <c r="B49" s="7" t="s">
        <v>160</v>
      </c>
      <c r="C49" s="7" t="s">
        <v>161</v>
      </c>
      <c r="D49" s="7" t="s">
        <v>162</v>
      </c>
      <c r="E49" s="8" t="s">
        <v>140</v>
      </c>
      <c r="F49" s="8" t="s">
        <v>141</v>
      </c>
    </row>
    <row r="50" customFormat="false" ht="12.75" hidden="false" customHeight="false" outlineLevel="0" collapsed="false">
      <c r="A50" s="6" t="n">
        <v>2378876</v>
      </c>
      <c r="B50" s="7" t="s">
        <v>163</v>
      </c>
      <c r="C50" s="7" t="s">
        <v>164</v>
      </c>
      <c r="D50" s="7" t="s">
        <v>165</v>
      </c>
      <c r="E50" s="8" t="s">
        <v>140</v>
      </c>
      <c r="F50" s="8" t="s">
        <v>141</v>
      </c>
    </row>
    <row r="51" customFormat="false" ht="12.75" hidden="false" customHeight="false" outlineLevel="0" collapsed="false">
      <c r="A51" s="6" t="n">
        <v>2379163</v>
      </c>
      <c r="B51" s="7" t="s">
        <v>166</v>
      </c>
      <c r="C51" s="7" t="s">
        <v>167</v>
      </c>
      <c r="D51" s="7" t="s">
        <v>168</v>
      </c>
      <c r="E51" s="8" t="s">
        <v>98</v>
      </c>
      <c r="F51" s="8" t="s">
        <v>169</v>
      </c>
    </row>
    <row r="52" customFormat="false" ht="12.75" hidden="false" customHeight="false" outlineLevel="0" collapsed="false">
      <c r="A52" s="6" t="n">
        <v>2379333</v>
      </c>
      <c r="B52" s="7" t="s">
        <v>170</v>
      </c>
      <c r="C52" s="7" t="s">
        <v>171</v>
      </c>
      <c r="D52" s="7" t="s">
        <v>172</v>
      </c>
      <c r="E52" s="8" t="s">
        <v>98</v>
      </c>
      <c r="F52" s="8" t="s">
        <v>169</v>
      </c>
    </row>
    <row r="53" customFormat="false" ht="12.75" hidden="false" customHeight="false" outlineLevel="0" collapsed="false">
      <c r="A53" s="6" t="n">
        <v>2379341</v>
      </c>
      <c r="B53" s="7" t="s">
        <v>173</v>
      </c>
      <c r="C53" s="7" t="s">
        <v>174</v>
      </c>
      <c r="D53" s="7" t="s">
        <v>172</v>
      </c>
      <c r="E53" s="8" t="s">
        <v>98</v>
      </c>
      <c r="F53" s="8" t="s">
        <v>169</v>
      </c>
    </row>
    <row r="54" customFormat="false" ht="12.75" hidden="false" customHeight="false" outlineLevel="0" collapsed="false">
      <c r="A54" s="6" t="n">
        <v>2379627</v>
      </c>
      <c r="B54" s="7" t="s">
        <v>175</v>
      </c>
      <c r="C54" s="7" t="s">
        <v>176</v>
      </c>
      <c r="D54" s="7" t="s">
        <v>177</v>
      </c>
      <c r="E54" s="8" t="s">
        <v>105</v>
      </c>
      <c r="F54" s="8" t="s">
        <v>106</v>
      </c>
    </row>
    <row r="55" customFormat="false" ht="12.75" hidden="false" customHeight="false" outlineLevel="0" collapsed="false">
      <c r="A55" s="6" t="n">
        <v>2379767</v>
      </c>
      <c r="B55" s="7" t="s">
        <v>178</v>
      </c>
      <c r="C55" s="7" t="s">
        <v>179</v>
      </c>
      <c r="D55" s="7" t="s">
        <v>180</v>
      </c>
      <c r="E55" s="8" t="s">
        <v>28</v>
      </c>
      <c r="F55" s="8" t="s">
        <v>29</v>
      </c>
    </row>
    <row r="56" customFormat="false" ht="12.75" hidden="false" customHeight="false" outlineLevel="0" collapsed="false">
      <c r="A56" s="6" t="n">
        <v>2379953</v>
      </c>
      <c r="B56" s="7" t="s">
        <v>181</v>
      </c>
      <c r="C56" s="7" t="s">
        <v>182</v>
      </c>
      <c r="D56" s="7" t="s">
        <v>183</v>
      </c>
      <c r="E56" s="8" t="s">
        <v>28</v>
      </c>
      <c r="F56" s="8" t="s">
        <v>29</v>
      </c>
    </row>
    <row r="57" customFormat="false" ht="12.75" hidden="false" customHeight="false" outlineLevel="0" collapsed="false">
      <c r="A57" s="6" t="n">
        <v>2380129</v>
      </c>
      <c r="B57" s="7" t="s">
        <v>184</v>
      </c>
      <c r="C57" s="7" t="s">
        <v>185</v>
      </c>
      <c r="D57" s="7" t="s">
        <v>186</v>
      </c>
      <c r="E57" s="8" t="s">
        <v>28</v>
      </c>
      <c r="F57" s="8" t="s">
        <v>52</v>
      </c>
    </row>
    <row r="58" customFormat="false" ht="12.75" hidden="false" customHeight="false" outlineLevel="0" collapsed="false">
      <c r="A58" s="6" t="n">
        <v>2380188</v>
      </c>
      <c r="B58" s="7" t="s">
        <v>187</v>
      </c>
      <c r="C58" s="7" t="s">
        <v>188</v>
      </c>
      <c r="D58" s="7" t="s">
        <v>189</v>
      </c>
      <c r="E58" s="8" t="s">
        <v>28</v>
      </c>
      <c r="F58" s="8" t="s">
        <v>29</v>
      </c>
    </row>
    <row r="59" customFormat="false" ht="12.75" hidden="false" customHeight="false" outlineLevel="0" collapsed="false">
      <c r="A59" s="6" t="n">
        <v>2380331</v>
      </c>
      <c r="B59" s="7" t="s">
        <v>190</v>
      </c>
      <c r="C59" s="7" t="s">
        <v>191</v>
      </c>
      <c r="D59" s="7" t="s">
        <v>192</v>
      </c>
      <c r="E59" s="8" t="s">
        <v>28</v>
      </c>
      <c r="F59" s="8" t="s">
        <v>29</v>
      </c>
    </row>
    <row r="60" customFormat="false" ht="12.75" hidden="false" customHeight="false" outlineLevel="0" collapsed="false">
      <c r="A60" s="6" t="n">
        <v>2385880</v>
      </c>
      <c r="B60" s="7" t="s">
        <v>193</v>
      </c>
      <c r="C60" s="7" t="s">
        <v>194</v>
      </c>
      <c r="D60" s="7" t="s">
        <v>195</v>
      </c>
      <c r="E60" s="8" t="s">
        <v>20</v>
      </c>
      <c r="F60" s="8" t="s">
        <v>196</v>
      </c>
    </row>
    <row r="61" customFormat="false" ht="12.75" hidden="false" customHeight="false" outlineLevel="0" collapsed="false">
      <c r="A61" s="6" t="n">
        <v>2386038</v>
      </c>
      <c r="B61" s="7" t="s">
        <v>197</v>
      </c>
      <c r="C61" s="7" t="s">
        <v>198</v>
      </c>
      <c r="D61" s="7" t="s">
        <v>199</v>
      </c>
      <c r="E61" s="8" t="s">
        <v>20</v>
      </c>
      <c r="F61" s="8" t="s">
        <v>196</v>
      </c>
    </row>
    <row r="62" customFormat="false" ht="12.75" hidden="false" customHeight="false" outlineLevel="0" collapsed="false">
      <c r="A62" s="6" t="n">
        <v>2410834</v>
      </c>
      <c r="B62" s="7" t="s">
        <v>200</v>
      </c>
      <c r="C62" s="7" t="s">
        <v>201</v>
      </c>
      <c r="D62" s="7" t="s">
        <v>202</v>
      </c>
      <c r="E62" s="8" t="s">
        <v>140</v>
      </c>
      <c r="F62" s="8" t="s">
        <v>203</v>
      </c>
    </row>
    <row r="63" customFormat="false" ht="12.75" hidden="false" customHeight="false" outlineLevel="0" collapsed="false">
      <c r="A63" s="6" t="n">
        <v>2411164</v>
      </c>
      <c r="B63" s="7" t="s">
        <v>204</v>
      </c>
      <c r="C63" s="7" t="s">
        <v>205</v>
      </c>
      <c r="D63" s="7" t="s">
        <v>206</v>
      </c>
      <c r="E63" s="8" t="s">
        <v>140</v>
      </c>
      <c r="F63" s="8" t="s">
        <v>203</v>
      </c>
    </row>
    <row r="64" customFormat="false" ht="12.75" hidden="false" customHeight="false" outlineLevel="0" collapsed="false">
      <c r="A64" s="6" t="n">
        <v>2411245</v>
      </c>
      <c r="B64" s="7" t="s">
        <v>207</v>
      </c>
      <c r="C64" s="7" t="s">
        <v>208</v>
      </c>
      <c r="D64" s="7" t="s">
        <v>209</v>
      </c>
      <c r="E64" s="8" t="s">
        <v>140</v>
      </c>
      <c r="F64" s="8" t="s">
        <v>203</v>
      </c>
    </row>
    <row r="65" customFormat="false" ht="12.75" hidden="false" customHeight="false" outlineLevel="0" collapsed="false">
      <c r="A65" s="6" t="n">
        <v>2411393</v>
      </c>
      <c r="B65" s="7" t="s">
        <v>210</v>
      </c>
      <c r="C65" s="7" t="s">
        <v>211</v>
      </c>
      <c r="D65" s="7" t="s">
        <v>212</v>
      </c>
      <c r="E65" s="8" t="s">
        <v>140</v>
      </c>
      <c r="F65" s="8" t="s">
        <v>203</v>
      </c>
    </row>
    <row r="66" customFormat="false" ht="12.75" hidden="false" customHeight="false" outlineLevel="0" collapsed="false">
      <c r="A66" s="6" t="n">
        <v>2411415</v>
      </c>
      <c r="B66" s="7" t="s">
        <v>213</v>
      </c>
      <c r="C66" s="7" t="s">
        <v>214</v>
      </c>
      <c r="D66" s="7" t="s">
        <v>215</v>
      </c>
      <c r="E66" s="8" t="s">
        <v>140</v>
      </c>
      <c r="F66" s="8" t="s">
        <v>203</v>
      </c>
    </row>
    <row r="67" customFormat="false" ht="12.75" hidden="false" customHeight="false" outlineLevel="0" collapsed="false">
      <c r="A67" s="6" t="n">
        <v>2418177</v>
      </c>
      <c r="B67" s="7" t="s">
        <v>79</v>
      </c>
      <c r="C67" s="7" t="s">
        <v>216</v>
      </c>
      <c r="D67" s="7" t="s">
        <v>217</v>
      </c>
      <c r="E67" s="8" t="s">
        <v>9</v>
      </c>
      <c r="F67" s="8" t="s">
        <v>10</v>
      </c>
    </row>
    <row r="68" customFormat="false" ht="12.75" hidden="false" customHeight="false" outlineLevel="0" collapsed="false">
      <c r="A68" s="6" t="n">
        <v>2418304</v>
      </c>
      <c r="B68" s="7" t="s">
        <v>218</v>
      </c>
      <c r="C68" s="7" t="s">
        <v>219</v>
      </c>
      <c r="D68" s="7" t="s">
        <v>220</v>
      </c>
      <c r="E68" s="8" t="s">
        <v>9</v>
      </c>
      <c r="F68" s="8" t="s">
        <v>10</v>
      </c>
    </row>
    <row r="69" customFormat="false" ht="12.75" hidden="false" customHeight="false" outlineLevel="0" collapsed="false">
      <c r="A69" s="6" t="n">
        <v>2418630</v>
      </c>
      <c r="B69" s="7" t="s">
        <v>221</v>
      </c>
      <c r="C69" s="7" t="s">
        <v>222</v>
      </c>
      <c r="D69" s="7" t="s">
        <v>223</v>
      </c>
      <c r="E69" s="8" t="s">
        <v>9</v>
      </c>
      <c r="F69" s="8" t="s">
        <v>10</v>
      </c>
    </row>
    <row r="70" customFormat="false" ht="12.75" hidden="false" customHeight="false" outlineLevel="0" collapsed="false">
      <c r="A70" s="6" t="n">
        <v>2418967</v>
      </c>
      <c r="B70" s="7" t="s">
        <v>224</v>
      </c>
      <c r="C70" s="7" t="s">
        <v>225</v>
      </c>
      <c r="D70" s="7" t="s">
        <v>226</v>
      </c>
      <c r="E70" s="8" t="s">
        <v>9</v>
      </c>
      <c r="F70" s="8" t="s">
        <v>10</v>
      </c>
    </row>
    <row r="71" customFormat="false" ht="12.75" hidden="false" customHeight="false" outlineLevel="0" collapsed="false">
      <c r="A71" s="6" t="n">
        <v>2419246</v>
      </c>
      <c r="B71" s="7" t="s">
        <v>227</v>
      </c>
      <c r="C71" s="7" t="s">
        <v>228</v>
      </c>
      <c r="D71" s="7" t="s">
        <v>229</v>
      </c>
      <c r="E71" s="8" t="s">
        <v>20</v>
      </c>
      <c r="F71" s="8" t="s">
        <v>230</v>
      </c>
    </row>
    <row r="72" customFormat="false" ht="12.75" hidden="false" customHeight="false" outlineLevel="0" collapsed="false">
      <c r="A72" s="6" t="n">
        <v>2419378</v>
      </c>
      <c r="B72" s="7" t="s">
        <v>231</v>
      </c>
      <c r="C72" s="7" t="s">
        <v>232</v>
      </c>
      <c r="D72" s="7" t="s">
        <v>233</v>
      </c>
      <c r="E72" s="8" t="s">
        <v>20</v>
      </c>
      <c r="F72" s="8" t="s">
        <v>230</v>
      </c>
    </row>
    <row r="73" customFormat="false" ht="12.75" hidden="false" customHeight="false" outlineLevel="0" collapsed="false">
      <c r="A73" s="6" t="n">
        <v>2419653</v>
      </c>
      <c r="B73" s="7" t="s">
        <v>234</v>
      </c>
      <c r="C73" s="7" t="s">
        <v>235</v>
      </c>
      <c r="D73" s="7" t="s">
        <v>236</v>
      </c>
      <c r="E73" s="8" t="s">
        <v>20</v>
      </c>
      <c r="F73" s="8" t="s">
        <v>230</v>
      </c>
    </row>
    <row r="74" customFormat="false" ht="12.75" hidden="false" customHeight="false" outlineLevel="0" collapsed="false">
      <c r="A74" s="6" t="n">
        <v>2420015</v>
      </c>
      <c r="B74" s="7" t="s">
        <v>237</v>
      </c>
      <c r="C74" s="7" t="s">
        <v>238</v>
      </c>
      <c r="D74" s="7" t="s">
        <v>239</v>
      </c>
      <c r="E74" s="8" t="s">
        <v>20</v>
      </c>
      <c r="F74" s="8" t="s">
        <v>230</v>
      </c>
    </row>
    <row r="75" customFormat="false" ht="12.75" hidden="false" customHeight="false" outlineLevel="0" collapsed="false">
      <c r="A75" s="6" t="n">
        <v>2436450</v>
      </c>
      <c r="B75" s="7" t="s">
        <v>240</v>
      </c>
      <c r="C75" s="7" t="s">
        <v>241</v>
      </c>
      <c r="D75" s="7" t="s">
        <v>242</v>
      </c>
      <c r="E75" s="8" t="s">
        <v>98</v>
      </c>
      <c r="F75" s="8" t="s">
        <v>243</v>
      </c>
    </row>
    <row r="76" customFormat="false" ht="12.75" hidden="false" customHeight="false" outlineLevel="0" collapsed="false">
      <c r="A76" s="6" t="n">
        <v>2436469</v>
      </c>
      <c r="B76" s="7" t="s">
        <v>244</v>
      </c>
      <c r="C76" s="7" t="s">
        <v>245</v>
      </c>
      <c r="D76" s="7" t="s">
        <v>242</v>
      </c>
      <c r="E76" s="8" t="s">
        <v>98</v>
      </c>
      <c r="F76" s="8" t="s">
        <v>243</v>
      </c>
    </row>
    <row r="77" customFormat="false" ht="12.75" hidden="false" customHeight="false" outlineLevel="0" collapsed="false">
      <c r="A77" s="6" t="n">
        <v>2436477</v>
      </c>
      <c r="B77" s="7" t="s">
        <v>246</v>
      </c>
      <c r="C77" s="7" t="s">
        <v>247</v>
      </c>
      <c r="D77" s="7" t="s">
        <v>242</v>
      </c>
      <c r="E77" s="8" t="s">
        <v>98</v>
      </c>
      <c r="F77" s="8" t="s">
        <v>243</v>
      </c>
    </row>
    <row r="78" customFormat="false" ht="12.75" hidden="false" customHeight="false" outlineLevel="0" collapsed="false">
      <c r="A78" s="6" t="n">
        <v>2490935</v>
      </c>
      <c r="B78" s="7" t="s">
        <v>248</v>
      </c>
      <c r="C78" s="7" t="s">
        <v>249</v>
      </c>
      <c r="D78" s="7" t="s">
        <v>250</v>
      </c>
      <c r="E78" s="8" t="s">
        <v>98</v>
      </c>
      <c r="F78" s="8" t="s">
        <v>169</v>
      </c>
    </row>
    <row r="79" customFormat="false" ht="12.75" hidden="false" customHeight="false" outlineLevel="0" collapsed="false">
      <c r="A79" s="6" t="n">
        <v>2491249</v>
      </c>
      <c r="B79" s="7" t="s">
        <v>251</v>
      </c>
      <c r="C79" s="7" t="s">
        <v>252</v>
      </c>
      <c r="D79" s="7" t="s">
        <v>253</v>
      </c>
      <c r="E79" s="8" t="s">
        <v>98</v>
      </c>
      <c r="F79" s="8" t="s">
        <v>169</v>
      </c>
    </row>
    <row r="80" customFormat="false" ht="12.75" hidden="false" customHeight="false" outlineLevel="0" collapsed="false">
      <c r="A80" s="6" t="n">
        <v>2491311</v>
      </c>
      <c r="B80" s="7" t="s">
        <v>254</v>
      </c>
      <c r="C80" s="7" t="s">
        <v>255</v>
      </c>
      <c r="D80" s="7" t="s">
        <v>256</v>
      </c>
      <c r="E80" s="8" t="s">
        <v>98</v>
      </c>
      <c r="F80" s="8" t="s">
        <v>169</v>
      </c>
    </row>
    <row r="81" customFormat="false" ht="12.75" hidden="false" customHeight="false" outlineLevel="0" collapsed="false">
      <c r="A81" s="6" t="n">
        <v>2491710</v>
      </c>
      <c r="B81" s="7" t="s">
        <v>257</v>
      </c>
      <c r="C81" s="7" t="s">
        <v>258</v>
      </c>
      <c r="D81" s="7" t="s">
        <v>259</v>
      </c>
      <c r="E81" s="8" t="s">
        <v>20</v>
      </c>
      <c r="F81" s="8" t="s">
        <v>196</v>
      </c>
    </row>
    <row r="82" customFormat="false" ht="12.75" hidden="false" customHeight="false" outlineLevel="0" collapsed="false">
      <c r="A82" s="6" t="n">
        <v>2492342</v>
      </c>
      <c r="B82" s="7" t="s">
        <v>260</v>
      </c>
      <c r="C82" s="7" t="s">
        <v>261</v>
      </c>
      <c r="D82" s="7" t="s">
        <v>262</v>
      </c>
      <c r="E82" s="8" t="s">
        <v>98</v>
      </c>
      <c r="F82" s="8" t="s">
        <v>99</v>
      </c>
    </row>
    <row r="83" customFormat="false" ht="12.75" hidden="false" customHeight="false" outlineLevel="0" collapsed="false">
      <c r="A83" s="6" t="n">
        <v>2504316</v>
      </c>
      <c r="B83" s="7" t="s">
        <v>263</v>
      </c>
      <c r="C83" s="7" t="s">
        <v>264</v>
      </c>
      <c r="D83" s="7" t="s">
        <v>265</v>
      </c>
      <c r="E83" s="8" t="s">
        <v>28</v>
      </c>
      <c r="F83" s="8" t="s">
        <v>33</v>
      </c>
    </row>
    <row r="84" customFormat="false" ht="12.75" hidden="false" customHeight="false" outlineLevel="0" collapsed="false">
      <c r="A84" s="6" t="n">
        <v>2504332</v>
      </c>
      <c r="B84" s="7" t="s">
        <v>266</v>
      </c>
      <c r="C84" s="7" t="s">
        <v>267</v>
      </c>
      <c r="D84" s="7" t="s">
        <v>265</v>
      </c>
      <c r="E84" s="8" t="s">
        <v>28</v>
      </c>
      <c r="F84" s="8" t="s">
        <v>33</v>
      </c>
    </row>
    <row r="85" customFormat="false" ht="12.75" hidden="false" customHeight="false" outlineLevel="0" collapsed="false">
      <c r="A85" s="6" t="n">
        <v>2513838</v>
      </c>
      <c r="B85" s="7" t="s">
        <v>268</v>
      </c>
      <c r="C85" s="7" t="s">
        <v>269</v>
      </c>
      <c r="D85" s="7" t="s">
        <v>270</v>
      </c>
      <c r="E85" s="8" t="s">
        <v>105</v>
      </c>
      <c r="F85" s="8" t="s">
        <v>271</v>
      </c>
    </row>
    <row r="86" customFormat="false" ht="12.75" hidden="false" customHeight="false" outlineLevel="0" collapsed="false">
      <c r="A86" s="6" t="n">
        <v>2521296</v>
      </c>
      <c r="B86" s="7" t="s">
        <v>272</v>
      </c>
      <c r="C86" s="7" t="s">
        <v>273</v>
      </c>
      <c r="D86" s="7" t="s">
        <v>242</v>
      </c>
      <c r="E86" s="8" t="s">
        <v>98</v>
      </c>
      <c r="F86" s="8" t="s">
        <v>243</v>
      </c>
    </row>
    <row r="87" customFormat="false" ht="12.75" hidden="false" customHeight="false" outlineLevel="0" collapsed="false">
      <c r="A87" s="6" t="n">
        <v>2521385</v>
      </c>
      <c r="B87" s="7" t="s">
        <v>274</v>
      </c>
      <c r="C87" s="7" t="s">
        <v>275</v>
      </c>
      <c r="D87" s="7" t="s">
        <v>242</v>
      </c>
      <c r="E87" s="8" t="s">
        <v>98</v>
      </c>
      <c r="F87" s="8" t="s">
        <v>243</v>
      </c>
    </row>
    <row r="88" customFormat="false" ht="12.75" hidden="false" customHeight="false" outlineLevel="0" collapsed="false">
      <c r="A88" s="6" t="n">
        <v>2521431</v>
      </c>
      <c r="B88" s="7" t="s">
        <v>276</v>
      </c>
      <c r="C88" s="7" t="s">
        <v>277</v>
      </c>
      <c r="D88" s="7" t="s">
        <v>242</v>
      </c>
      <c r="E88" s="8" t="s">
        <v>98</v>
      </c>
      <c r="F88" s="8" t="s">
        <v>243</v>
      </c>
    </row>
    <row r="89" customFormat="false" ht="12.75" hidden="false" customHeight="false" outlineLevel="0" collapsed="false">
      <c r="A89" s="6" t="n">
        <v>2521695</v>
      </c>
      <c r="B89" s="7" t="s">
        <v>278</v>
      </c>
      <c r="C89" s="7" t="s">
        <v>279</v>
      </c>
      <c r="D89" s="7" t="s">
        <v>280</v>
      </c>
      <c r="E89" s="8" t="s">
        <v>98</v>
      </c>
      <c r="F89" s="8" t="s">
        <v>169</v>
      </c>
    </row>
    <row r="90" customFormat="false" ht="12.75" hidden="false" customHeight="false" outlineLevel="0" collapsed="false">
      <c r="A90" s="6" t="n">
        <v>2521792</v>
      </c>
      <c r="B90" s="7" t="s">
        <v>281</v>
      </c>
      <c r="C90" s="7" t="s">
        <v>282</v>
      </c>
      <c r="D90" s="7" t="s">
        <v>283</v>
      </c>
      <c r="E90" s="8" t="s">
        <v>98</v>
      </c>
      <c r="F90" s="8" t="s">
        <v>169</v>
      </c>
    </row>
    <row r="91" customFormat="false" ht="12.75" hidden="false" customHeight="false" outlineLevel="0" collapsed="false">
      <c r="A91" s="6" t="n">
        <v>2521873</v>
      </c>
      <c r="B91" s="7" t="s">
        <v>284</v>
      </c>
      <c r="C91" s="7" t="s">
        <v>285</v>
      </c>
      <c r="D91" s="7" t="s">
        <v>286</v>
      </c>
      <c r="E91" s="8" t="s">
        <v>105</v>
      </c>
      <c r="F91" s="8" t="s">
        <v>271</v>
      </c>
    </row>
    <row r="92" customFormat="false" ht="12.75" hidden="false" customHeight="false" outlineLevel="0" collapsed="false">
      <c r="A92" s="6" t="n">
        <v>2522209</v>
      </c>
      <c r="B92" s="7" t="s">
        <v>287</v>
      </c>
      <c r="C92" s="7" t="s">
        <v>288</v>
      </c>
      <c r="D92" s="7" t="s">
        <v>289</v>
      </c>
      <c r="E92" s="8" t="s">
        <v>105</v>
      </c>
      <c r="F92" s="8" t="s">
        <v>271</v>
      </c>
    </row>
    <row r="93" customFormat="false" ht="12.75" hidden="false" customHeight="false" outlineLevel="0" collapsed="false">
      <c r="A93" s="6" t="n">
        <v>2522411</v>
      </c>
      <c r="B93" s="7" t="s">
        <v>290</v>
      </c>
      <c r="C93" s="7" t="s">
        <v>291</v>
      </c>
      <c r="D93" s="7" t="s">
        <v>292</v>
      </c>
      <c r="E93" s="8" t="s">
        <v>105</v>
      </c>
      <c r="F93" s="8" t="s">
        <v>271</v>
      </c>
    </row>
    <row r="94" customFormat="false" ht="12.75" hidden="false" customHeight="false" outlineLevel="0" collapsed="false">
      <c r="A94" s="6" t="n">
        <v>2522489</v>
      </c>
      <c r="B94" s="7" t="s">
        <v>293</v>
      </c>
      <c r="C94" s="7" t="s">
        <v>294</v>
      </c>
      <c r="D94" s="7" t="s">
        <v>292</v>
      </c>
      <c r="E94" s="8" t="s">
        <v>105</v>
      </c>
      <c r="F94" s="8" t="s">
        <v>271</v>
      </c>
    </row>
    <row r="95" customFormat="false" ht="12.75" hidden="false" customHeight="false" outlineLevel="0" collapsed="false">
      <c r="A95" s="6" t="n">
        <v>2522691</v>
      </c>
      <c r="B95" s="7" t="s">
        <v>295</v>
      </c>
      <c r="C95" s="7" t="s">
        <v>296</v>
      </c>
      <c r="D95" s="7" t="s">
        <v>297</v>
      </c>
      <c r="E95" s="8" t="s">
        <v>77</v>
      </c>
      <c r="F95" s="8" t="s">
        <v>78</v>
      </c>
    </row>
    <row r="96" customFormat="false" ht="12.75" hidden="false" customHeight="false" outlineLevel="0" collapsed="false">
      <c r="A96" s="6" t="n">
        <v>2537192</v>
      </c>
      <c r="B96" s="7" t="s">
        <v>298</v>
      </c>
      <c r="C96" s="7" t="s">
        <v>299</v>
      </c>
      <c r="D96" s="7" t="s">
        <v>300</v>
      </c>
      <c r="E96" s="8" t="s">
        <v>105</v>
      </c>
      <c r="F96" s="8" t="s">
        <v>271</v>
      </c>
    </row>
    <row r="97" customFormat="false" ht="12.75" hidden="false" customHeight="false" outlineLevel="0" collapsed="false">
      <c r="A97" s="6" t="n">
        <v>2537397</v>
      </c>
      <c r="B97" s="7" t="s">
        <v>301</v>
      </c>
      <c r="C97" s="7" t="s">
        <v>302</v>
      </c>
      <c r="D97" s="7" t="s">
        <v>303</v>
      </c>
      <c r="E97" s="8" t="s">
        <v>140</v>
      </c>
      <c r="F97" s="8" t="s">
        <v>304</v>
      </c>
    </row>
    <row r="98" customFormat="false" ht="12.75" hidden="false" customHeight="false" outlineLevel="0" collapsed="false">
      <c r="A98" s="6" t="n">
        <v>2537788</v>
      </c>
      <c r="B98" s="7" t="s">
        <v>305</v>
      </c>
      <c r="C98" s="7" t="s">
        <v>306</v>
      </c>
      <c r="D98" s="7" t="s">
        <v>303</v>
      </c>
      <c r="E98" s="8" t="s">
        <v>140</v>
      </c>
      <c r="F98" s="8" t="s">
        <v>304</v>
      </c>
    </row>
    <row r="99" customFormat="false" ht="12.75" hidden="false" customHeight="false" outlineLevel="0" collapsed="false">
      <c r="A99" s="6" t="n">
        <v>2537826</v>
      </c>
      <c r="B99" s="7" t="s">
        <v>307</v>
      </c>
      <c r="C99" s="7" t="s">
        <v>308</v>
      </c>
      <c r="D99" s="7" t="s">
        <v>309</v>
      </c>
      <c r="E99" s="8" t="s">
        <v>140</v>
      </c>
      <c r="F99" s="8" t="s">
        <v>304</v>
      </c>
    </row>
    <row r="100" customFormat="false" ht="12.75" hidden="false" customHeight="false" outlineLevel="0" collapsed="false">
      <c r="A100" s="6" t="n">
        <v>2537850</v>
      </c>
      <c r="B100" s="7" t="s">
        <v>310</v>
      </c>
      <c r="C100" s="7" t="s">
        <v>311</v>
      </c>
      <c r="D100" s="7" t="s">
        <v>312</v>
      </c>
      <c r="E100" s="8" t="s">
        <v>140</v>
      </c>
      <c r="F100" s="8" t="s">
        <v>203</v>
      </c>
    </row>
    <row r="101" customFormat="false" ht="12.75" hidden="false" customHeight="false" outlineLevel="0" collapsed="false">
      <c r="A101" s="6" t="n">
        <v>2537958</v>
      </c>
      <c r="B101" s="7" t="s">
        <v>313</v>
      </c>
      <c r="C101" s="7" t="s">
        <v>314</v>
      </c>
      <c r="D101" s="7" t="s">
        <v>315</v>
      </c>
      <c r="E101" s="8" t="s">
        <v>140</v>
      </c>
      <c r="F101" s="8" t="s">
        <v>304</v>
      </c>
    </row>
    <row r="102" customFormat="false" ht="12.75" hidden="false" customHeight="false" outlineLevel="0" collapsed="false">
      <c r="A102" s="6" t="n">
        <v>2538083</v>
      </c>
      <c r="B102" s="7" t="s">
        <v>316</v>
      </c>
      <c r="C102" s="7" t="s">
        <v>317</v>
      </c>
      <c r="D102" s="7" t="s">
        <v>318</v>
      </c>
      <c r="E102" s="8" t="s">
        <v>140</v>
      </c>
      <c r="F102" s="8" t="s">
        <v>304</v>
      </c>
    </row>
    <row r="103" customFormat="false" ht="12.75" hidden="false" customHeight="false" outlineLevel="0" collapsed="false">
      <c r="A103" s="6" t="n">
        <v>2538148</v>
      </c>
      <c r="B103" s="7" t="s">
        <v>319</v>
      </c>
      <c r="C103" s="7" t="s">
        <v>320</v>
      </c>
      <c r="D103" s="7" t="s">
        <v>321</v>
      </c>
      <c r="E103" s="8" t="s">
        <v>140</v>
      </c>
      <c r="F103" s="8" t="s">
        <v>304</v>
      </c>
    </row>
    <row r="104" customFormat="false" ht="12.75" hidden="false" customHeight="false" outlineLevel="0" collapsed="false">
      <c r="A104" s="6" t="n">
        <v>2538180</v>
      </c>
      <c r="B104" s="7" t="s">
        <v>322</v>
      </c>
      <c r="C104" s="7" t="s">
        <v>323</v>
      </c>
      <c r="D104" s="7" t="s">
        <v>324</v>
      </c>
      <c r="E104" s="8" t="s">
        <v>140</v>
      </c>
      <c r="F104" s="8" t="s">
        <v>141</v>
      </c>
    </row>
    <row r="105" customFormat="false" ht="12.75" hidden="false" customHeight="false" outlineLevel="0" collapsed="false">
      <c r="A105" s="6" t="n">
        <v>2538229</v>
      </c>
      <c r="B105" s="7" t="s">
        <v>325</v>
      </c>
      <c r="C105" s="7" t="s">
        <v>326</v>
      </c>
      <c r="D105" s="7" t="s">
        <v>327</v>
      </c>
      <c r="E105" s="8" t="s">
        <v>140</v>
      </c>
      <c r="F105" s="8" t="s">
        <v>141</v>
      </c>
    </row>
    <row r="106" customFormat="false" ht="12.75" hidden="false" customHeight="false" outlineLevel="0" collapsed="false">
      <c r="A106" s="6" t="n">
        <v>2538342</v>
      </c>
      <c r="B106" s="7" t="s">
        <v>328</v>
      </c>
      <c r="C106" s="7" t="s">
        <v>329</v>
      </c>
      <c r="D106" s="7" t="s">
        <v>330</v>
      </c>
      <c r="E106" s="8" t="s">
        <v>140</v>
      </c>
      <c r="F106" s="8" t="s">
        <v>304</v>
      </c>
    </row>
    <row r="107" customFormat="false" ht="12.75" hidden="false" customHeight="false" outlineLevel="0" collapsed="false">
      <c r="A107" s="6" t="n">
        <v>2538571</v>
      </c>
      <c r="B107" s="7" t="s">
        <v>331</v>
      </c>
      <c r="C107" s="7" t="s">
        <v>332</v>
      </c>
      <c r="D107" s="7" t="s">
        <v>333</v>
      </c>
      <c r="E107" s="8" t="s">
        <v>140</v>
      </c>
      <c r="F107" s="8" t="s">
        <v>304</v>
      </c>
    </row>
    <row r="108" customFormat="false" ht="12.75" hidden="false" customHeight="false" outlineLevel="0" collapsed="false">
      <c r="A108" s="6" t="n">
        <v>2543044</v>
      </c>
      <c r="B108" s="7" t="s">
        <v>334</v>
      </c>
      <c r="C108" s="7" t="s">
        <v>335</v>
      </c>
      <c r="D108" s="7" t="s">
        <v>336</v>
      </c>
      <c r="E108" s="8" t="s">
        <v>98</v>
      </c>
      <c r="F108" s="8" t="s">
        <v>169</v>
      </c>
    </row>
    <row r="109" customFormat="false" ht="12.75" hidden="false" customHeight="false" outlineLevel="0" collapsed="false">
      <c r="A109" s="6" t="n">
        <v>2543079</v>
      </c>
      <c r="B109" s="7" t="s">
        <v>337</v>
      </c>
      <c r="C109" s="7" t="s">
        <v>338</v>
      </c>
      <c r="D109" s="7" t="s">
        <v>339</v>
      </c>
      <c r="E109" s="8" t="s">
        <v>98</v>
      </c>
      <c r="F109" s="8" t="s">
        <v>169</v>
      </c>
    </row>
    <row r="110" customFormat="false" ht="12.75" hidden="false" customHeight="false" outlineLevel="0" collapsed="false">
      <c r="A110" s="6" t="n">
        <v>2550881</v>
      </c>
      <c r="B110" s="7" t="s">
        <v>340</v>
      </c>
      <c r="C110" s="7" t="s">
        <v>341</v>
      </c>
      <c r="D110" s="7" t="s">
        <v>342</v>
      </c>
      <c r="E110" s="8" t="s">
        <v>20</v>
      </c>
      <c r="F110" s="8" t="s">
        <v>196</v>
      </c>
    </row>
    <row r="111" customFormat="false" ht="12.75" hidden="false" customHeight="false" outlineLevel="0" collapsed="false">
      <c r="A111" s="6" t="n">
        <v>2550938</v>
      </c>
      <c r="B111" s="7" t="s">
        <v>343</v>
      </c>
      <c r="C111" s="7" t="s">
        <v>344</v>
      </c>
      <c r="D111" s="7" t="s">
        <v>345</v>
      </c>
      <c r="E111" s="8" t="s">
        <v>20</v>
      </c>
      <c r="F111" s="8" t="s">
        <v>196</v>
      </c>
    </row>
    <row r="112" customFormat="false" ht="12.75" hidden="false" customHeight="false" outlineLevel="0" collapsed="false">
      <c r="A112" s="6" t="n">
        <v>2550962</v>
      </c>
      <c r="B112" s="7" t="s">
        <v>346</v>
      </c>
      <c r="C112" s="7" t="s">
        <v>347</v>
      </c>
      <c r="D112" s="7" t="s">
        <v>348</v>
      </c>
      <c r="E112" s="8" t="s">
        <v>20</v>
      </c>
      <c r="F112" s="8" t="s">
        <v>196</v>
      </c>
    </row>
    <row r="113" customFormat="false" ht="12.75" hidden="false" customHeight="false" outlineLevel="0" collapsed="false">
      <c r="A113" s="6" t="n">
        <v>2553066</v>
      </c>
      <c r="B113" s="7" t="s">
        <v>349</v>
      </c>
      <c r="C113" s="7" t="s">
        <v>350</v>
      </c>
      <c r="D113" s="7" t="s">
        <v>351</v>
      </c>
      <c r="E113" s="8" t="s">
        <v>140</v>
      </c>
      <c r="F113" s="8" t="s">
        <v>141</v>
      </c>
    </row>
    <row r="114" customFormat="false" ht="12.75" hidden="false" customHeight="false" outlineLevel="0" collapsed="false">
      <c r="A114" s="6" t="n">
        <v>2553155</v>
      </c>
      <c r="B114" s="7" t="s">
        <v>352</v>
      </c>
      <c r="C114" s="7" t="s">
        <v>353</v>
      </c>
      <c r="D114" s="7" t="s">
        <v>354</v>
      </c>
      <c r="E114" s="8" t="s">
        <v>140</v>
      </c>
      <c r="F114" s="8" t="s">
        <v>203</v>
      </c>
    </row>
    <row r="115" customFormat="false" ht="12.75" hidden="false" customHeight="false" outlineLevel="0" collapsed="false">
      <c r="A115" s="6" t="n">
        <v>2553163</v>
      </c>
      <c r="B115" s="7" t="s">
        <v>355</v>
      </c>
      <c r="C115" s="7" t="s">
        <v>356</v>
      </c>
      <c r="D115" s="7" t="s">
        <v>357</v>
      </c>
      <c r="E115" s="8" t="s">
        <v>140</v>
      </c>
      <c r="F115" s="8" t="s">
        <v>304</v>
      </c>
    </row>
    <row r="116" customFormat="false" ht="12.75" hidden="false" customHeight="false" outlineLevel="0" collapsed="false">
      <c r="A116" s="6" t="n">
        <v>2555646</v>
      </c>
      <c r="B116" s="7" t="s">
        <v>358</v>
      </c>
      <c r="C116" s="7" t="s">
        <v>359</v>
      </c>
      <c r="D116" s="7" t="s">
        <v>73</v>
      </c>
      <c r="E116" s="8" t="s">
        <v>9</v>
      </c>
      <c r="F116" s="8" t="s">
        <v>10</v>
      </c>
    </row>
    <row r="117" customFormat="false" ht="12.75" hidden="false" customHeight="false" outlineLevel="0" collapsed="false">
      <c r="A117" s="6" t="n">
        <v>2555840</v>
      </c>
      <c r="B117" s="7" t="s">
        <v>360</v>
      </c>
      <c r="C117" s="7" t="s">
        <v>361</v>
      </c>
      <c r="D117" s="7" t="s">
        <v>362</v>
      </c>
      <c r="E117" s="8" t="s">
        <v>20</v>
      </c>
      <c r="F117" s="8" t="s">
        <v>230</v>
      </c>
    </row>
    <row r="118" customFormat="false" ht="12.75" hidden="false" customHeight="false" outlineLevel="0" collapsed="false">
      <c r="A118" s="6" t="n">
        <v>2557975</v>
      </c>
      <c r="B118" s="7" t="s">
        <v>363</v>
      </c>
      <c r="C118" s="7" t="s">
        <v>364</v>
      </c>
      <c r="D118" s="7" t="s">
        <v>365</v>
      </c>
      <c r="E118" s="8" t="s">
        <v>28</v>
      </c>
      <c r="F118" s="8" t="s">
        <v>82</v>
      </c>
    </row>
    <row r="119" customFormat="false" ht="12.75" hidden="false" customHeight="false" outlineLevel="0" collapsed="false">
      <c r="A119" s="6" t="n">
        <v>2558017</v>
      </c>
      <c r="B119" s="7" t="s">
        <v>366</v>
      </c>
      <c r="C119" s="7" t="s">
        <v>367</v>
      </c>
      <c r="D119" s="7" t="s">
        <v>368</v>
      </c>
      <c r="E119" s="8" t="s">
        <v>20</v>
      </c>
      <c r="F119" s="8" t="s">
        <v>196</v>
      </c>
    </row>
    <row r="120" customFormat="false" ht="12.75" hidden="false" customHeight="false" outlineLevel="0" collapsed="false">
      <c r="A120" s="6" t="n">
        <v>2558246</v>
      </c>
      <c r="B120" s="7" t="s">
        <v>369</v>
      </c>
      <c r="C120" s="7" t="s">
        <v>370</v>
      </c>
      <c r="D120" s="7" t="s">
        <v>289</v>
      </c>
      <c r="E120" s="8" t="s">
        <v>105</v>
      </c>
      <c r="F120" s="8" t="s">
        <v>271</v>
      </c>
    </row>
    <row r="121" customFormat="false" ht="12.75" hidden="false" customHeight="false" outlineLevel="0" collapsed="false">
      <c r="A121" s="6" t="n">
        <v>2558254</v>
      </c>
      <c r="B121" s="7" t="s">
        <v>371</v>
      </c>
      <c r="C121" s="7" t="s">
        <v>372</v>
      </c>
      <c r="D121" s="7" t="s">
        <v>289</v>
      </c>
      <c r="E121" s="8" t="s">
        <v>105</v>
      </c>
      <c r="F121" s="8" t="s">
        <v>271</v>
      </c>
    </row>
    <row r="122" customFormat="false" ht="12.75" hidden="false" customHeight="false" outlineLevel="0" collapsed="false">
      <c r="A122" s="6" t="n">
        <v>2560771</v>
      </c>
      <c r="B122" s="7" t="s">
        <v>373</v>
      </c>
      <c r="C122" s="7" t="s">
        <v>374</v>
      </c>
      <c r="D122" s="7" t="s">
        <v>375</v>
      </c>
      <c r="E122" s="8" t="s">
        <v>28</v>
      </c>
      <c r="F122" s="8" t="s">
        <v>29</v>
      </c>
    </row>
    <row r="123" customFormat="false" ht="12.75" hidden="false" customHeight="false" outlineLevel="0" collapsed="false">
      <c r="A123" s="6" t="n">
        <v>2566893</v>
      </c>
      <c r="B123" s="7" t="s">
        <v>376</v>
      </c>
      <c r="C123" s="7" t="s">
        <v>377</v>
      </c>
      <c r="D123" s="7" t="s">
        <v>378</v>
      </c>
      <c r="E123" s="8" t="s">
        <v>28</v>
      </c>
      <c r="F123" s="8" t="s">
        <v>33</v>
      </c>
    </row>
    <row r="124" customFormat="false" ht="12.75" hidden="false" customHeight="false" outlineLevel="0" collapsed="false">
      <c r="A124" s="6" t="n">
        <v>2568713</v>
      </c>
      <c r="B124" s="7" t="s">
        <v>379</v>
      </c>
      <c r="C124" s="7" t="s">
        <v>380</v>
      </c>
      <c r="D124" s="7" t="s">
        <v>177</v>
      </c>
      <c r="E124" s="8" t="s">
        <v>105</v>
      </c>
      <c r="F124" s="8" t="s">
        <v>106</v>
      </c>
    </row>
    <row r="125" customFormat="false" ht="12.75" hidden="false" customHeight="false" outlineLevel="0" collapsed="false">
      <c r="A125" s="6" t="n">
        <v>2588897</v>
      </c>
      <c r="B125" s="7" t="s">
        <v>381</v>
      </c>
      <c r="C125" s="7" t="s">
        <v>382</v>
      </c>
      <c r="D125" s="7" t="s">
        <v>383</v>
      </c>
      <c r="E125" s="8" t="s">
        <v>105</v>
      </c>
      <c r="F125" s="8" t="s">
        <v>106</v>
      </c>
    </row>
    <row r="126" customFormat="false" ht="12.75" hidden="false" customHeight="false" outlineLevel="0" collapsed="false">
      <c r="A126" s="6" t="n">
        <v>2594277</v>
      </c>
      <c r="B126" s="7" t="s">
        <v>384</v>
      </c>
      <c r="C126" s="7" t="s">
        <v>385</v>
      </c>
      <c r="D126" s="7" t="s">
        <v>386</v>
      </c>
      <c r="E126" s="8" t="s">
        <v>20</v>
      </c>
      <c r="F126" s="8" t="s">
        <v>230</v>
      </c>
    </row>
    <row r="127" customFormat="false" ht="12.75" hidden="false" customHeight="false" outlineLevel="0" collapsed="false">
      <c r="A127" s="6" t="n">
        <v>2596784</v>
      </c>
      <c r="B127" s="7" t="s">
        <v>387</v>
      </c>
      <c r="C127" s="7" t="s">
        <v>388</v>
      </c>
      <c r="D127" s="7" t="s">
        <v>389</v>
      </c>
      <c r="E127" s="8" t="s">
        <v>9</v>
      </c>
      <c r="F127" s="8" t="s">
        <v>10</v>
      </c>
    </row>
    <row r="128" customFormat="false" ht="12.75" hidden="false" customHeight="false" outlineLevel="0" collapsed="false">
      <c r="A128" s="6" t="n">
        <v>2596792</v>
      </c>
      <c r="B128" s="7" t="s">
        <v>390</v>
      </c>
      <c r="C128" s="7" t="s">
        <v>391</v>
      </c>
      <c r="D128" s="7" t="s">
        <v>392</v>
      </c>
      <c r="E128" s="8" t="s">
        <v>9</v>
      </c>
      <c r="F128" s="8" t="s">
        <v>10</v>
      </c>
    </row>
    <row r="129" customFormat="false" ht="12.75" hidden="false" customHeight="false" outlineLevel="0" collapsed="false">
      <c r="A129" s="6" t="n">
        <v>2626659</v>
      </c>
      <c r="B129" s="7" t="s">
        <v>393</v>
      </c>
      <c r="C129" s="7" t="s">
        <v>394</v>
      </c>
      <c r="D129" s="7" t="s">
        <v>395</v>
      </c>
      <c r="E129" s="8" t="s">
        <v>9</v>
      </c>
      <c r="F129" s="8" t="s">
        <v>10</v>
      </c>
    </row>
    <row r="130" customFormat="false" ht="12.75" hidden="false" customHeight="false" outlineLevel="0" collapsed="false">
      <c r="A130" s="6" t="n">
        <v>2626667</v>
      </c>
      <c r="B130" s="7" t="s">
        <v>396</v>
      </c>
      <c r="C130" s="7" t="s">
        <v>397</v>
      </c>
      <c r="D130" s="7" t="s">
        <v>398</v>
      </c>
      <c r="E130" s="8" t="s">
        <v>140</v>
      </c>
      <c r="F130" s="8" t="s">
        <v>304</v>
      </c>
    </row>
    <row r="131" customFormat="false" ht="12.75" hidden="false" customHeight="false" outlineLevel="0" collapsed="false">
      <c r="A131" s="6" t="n">
        <v>2652099</v>
      </c>
      <c r="B131" s="7" t="s">
        <v>399</v>
      </c>
      <c r="C131" s="7" t="s">
        <v>400</v>
      </c>
      <c r="D131" s="7" t="s">
        <v>401</v>
      </c>
      <c r="E131" s="8" t="s">
        <v>140</v>
      </c>
      <c r="F131" s="8" t="s">
        <v>203</v>
      </c>
    </row>
    <row r="132" customFormat="false" ht="12.75" hidden="false" customHeight="false" outlineLevel="0" collapsed="false">
      <c r="A132" s="6" t="n">
        <v>2658372</v>
      </c>
      <c r="B132" s="7" t="s">
        <v>402</v>
      </c>
      <c r="C132" s="7" t="s">
        <v>403</v>
      </c>
      <c r="D132" s="7" t="s">
        <v>404</v>
      </c>
      <c r="E132" s="8" t="s">
        <v>140</v>
      </c>
      <c r="F132" s="8" t="s">
        <v>141</v>
      </c>
    </row>
    <row r="133" customFormat="false" ht="12.75" hidden="false" customHeight="false" outlineLevel="0" collapsed="false">
      <c r="A133" s="6" t="n">
        <v>2662914</v>
      </c>
      <c r="B133" s="7" t="s">
        <v>405</v>
      </c>
      <c r="C133" s="7" t="s">
        <v>406</v>
      </c>
      <c r="D133" s="7" t="s">
        <v>265</v>
      </c>
      <c r="E133" s="8" t="s">
        <v>28</v>
      </c>
      <c r="F133" s="8" t="s">
        <v>33</v>
      </c>
    </row>
    <row r="134" customFormat="false" ht="12.75" hidden="false" customHeight="false" outlineLevel="0" collapsed="false">
      <c r="A134" s="6" t="n">
        <v>2663422</v>
      </c>
      <c r="B134" s="7" t="s">
        <v>407</v>
      </c>
      <c r="C134" s="7" t="s">
        <v>408</v>
      </c>
      <c r="D134" s="7" t="s">
        <v>409</v>
      </c>
      <c r="E134" s="8" t="s">
        <v>98</v>
      </c>
      <c r="F134" s="8" t="s">
        <v>169</v>
      </c>
    </row>
    <row r="135" customFormat="false" ht="12.75" hidden="false" customHeight="false" outlineLevel="0" collapsed="false">
      <c r="A135" s="6" t="n">
        <v>2664879</v>
      </c>
      <c r="B135" s="7" t="s">
        <v>410</v>
      </c>
      <c r="C135" s="7" t="s">
        <v>411</v>
      </c>
      <c r="D135" s="7" t="s">
        <v>8</v>
      </c>
      <c r="E135" s="8" t="s">
        <v>9</v>
      </c>
      <c r="F135" s="8" t="s">
        <v>10</v>
      </c>
    </row>
    <row r="136" customFormat="false" ht="12.75" hidden="false" customHeight="false" outlineLevel="0" collapsed="false">
      <c r="A136" s="6" t="n">
        <v>2664984</v>
      </c>
      <c r="B136" s="7" t="s">
        <v>412</v>
      </c>
      <c r="C136" s="7" t="s">
        <v>413</v>
      </c>
      <c r="D136" s="7" t="s">
        <v>414</v>
      </c>
      <c r="E136" s="8" t="s">
        <v>140</v>
      </c>
      <c r="F136" s="8" t="s">
        <v>304</v>
      </c>
    </row>
    <row r="137" customFormat="false" ht="12.75" hidden="false" customHeight="false" outlineLevel="0" collapsed="false">
      <c r="A137" s="6" t="n">
        <v>2664992</v>
      </c>
      <c r="B137" s="7" t="s">
        <v>415</v>
      </c>
      <c r="C137" s="7" t="s">
        <v>416</v>
      </c>
      <c r="D137" s="7" t="s">
        <v>417</v>
      </c>
      <c r="E137" s="8" t="s">
        <v>98</v>
      </c>
      <c r="F137" s="8" t="s">
        <v>169</v>
      </c>
    </row>
    <row r="138" customFormat="false" ht="12.75" hidden="false" customHeight="false" outlineLevel="0" collapsed="false">
      <c r="A138" s="6" t="n">
        <v>2665085</v>
      </c>
      <c r="B138" s="7" t="s">
        <v>418</v>
      </c>
      <c r="C138" s="7" t="s">
        <v>419</v>
      </c>
      <c r="D138" s="7" t="s">
        <v>420</v>
      </c>
      <c r="E138" s="8" t="s">
        <v>28</v>
      </c>
      <c r="F138" s="8" t="s">
        <v>33</v>
      </c>
    </row>
    <row r="139" customFormat="false" ht="12.75" hidden="false" customHeight="false" outlineLevel="0" collapsed="false">
      <c r="A139" s="6" t="n">
        <v>2665107</v>
      </c>
      <c r="B139" s="7" t="s">
        <v>421</v>
      </c>
      <c r="C139" s="7" t="s">
        <v>422</v>
      </c>
      <c r="D139" s="7" t="s">
        <v>423</v>
      </c>
      <c r="E139" s="8" t="s">
        <v>98</v>
      </c>
      <c r="F139" s="8" t="s">
        <v>169</v>
      </c>
    </row>
    <row r="140" customFormat="false" ht="12.75" hidden="false" customHeight="false" outlineLevel="0" collapsed="false">
      <c r="A140" s="6" t="n">
        <v>2665883</v>
      </c>
      <c r="B140" s="7" t="s">
        <v>424</v>
      </c>
      <c r="C140" s="7" t="s">
        <v>425</v>
      </c>
      <c r="D140" s="7" t="s">
        <v>426</v>
      </c>
      <c r="E140" s="8" t="s">
        <v>20</v>
      </c>
      <c r="F140" s="8" t="s">
        <v>196</v>
      </c>
    </row>
    <row r="141" customFormat="false" ht="12.75" hidden="false" customHeight="false" outlineLevel="0" collapsed="false">
      <c r="A141" s="6" t="n">
        <v>2666138</v>
      </c>
      <c r="B141" s="7" t="s">
        <v>427</v>
      </c>
      <c r="C141" s="7" t="s">
        <v>428</v>
      </c>
      <c r="D141" s="7" t="s">
        <v>429</v>
      </c>
      <c r="E141" s="8" t="s">
        <v>28</v>
      </c>
      <c r="F141" s="8" t="s">
        <v>82</v>
      </c>
    </row>
    <row r="142" customFormat="false" ht="12.75" hidden="false" customHeight="false" outlineLevel="0" collapsed="false">
      <c r="A142" s="6" t="n">
        <v>2672154</v>
      </c>
      <c r="B142" s="7" t="s">
        <v>430</v>
      </c>
      <c r="C142" s="7" t="s">
        <v>431</v>
      </c>
      <c r="D142" s="7" t="s">
        <v>432</v>
      </c>
      <c r="E142" s="8" t="s">
        <v>77</v>
      </c>
      <c r="F142" s="8" t="s">
        <v>78</v>
      </c>
    </row>
    <row r="143" customFormat="false" ht="12.75" hidden="false" customHeight="false" outlineLevel="0" collapsed="false">
      <c r="A143" s="6" t="n">
        <v>2672839</v>
      </c>
      <c r="B143" s="7" t="s">
        <v>433</v>
      </c>
      <c r="C143" s="7" t="s">
        <v>434</v>
      </c>
      <c r="D143" s="7" t="s">
        <v>435</v>
      </c>
      <c r="E143" s="8" t="s">
        <v>20</v>
      </c>
      <c r="F143" s="8" t="s">
        <v>21</v>
      </c>
    </row>
    <row r="144" customFormat="false" ht="12.75" hidden="false" customHeight="false" outlineLevel="0" collapsed="false">
      <c r="A144" s="6" t="n">
        <v>2674327</v>
      </c>
      <c r="B144" s="7" t="s">
        <v>436</v>
      </c>
      <c r="C144" s="7" t="s">
        <v>437</v>
      </c>
      <c r="D144" s="7" t="s">
        <v>438</v>
      </c>
      <c r="E144" s="8" t="s">
        <v>77</v>
      </c>
      <c r="F144" s="8" t="s">
        <v>78</v>
      </c>
    </row>
    <row r="145" customFormat="false" ht="12.75" hidden="false" customHeight="false" outlineLevel="0" collapsed="false">
      <c r="A145" s="6" t="n">
        <v>2689863</v>
      </c>
      <c r="B145" s="7" t="s">
        <v>439</v>
      </c>
      <c r="C145" s="7" t="s">
        <v>440</v>
      </c>
      <c r="D145" s="7" t="s">
        <v>441</v>
      </c>
      <c r="E145" s="8" t="s">
        <v>28</v>
      </c>
      <c r="F145" s="8" t="s">
        <v>82</v>
      </c>
    </row>
    <row r="146" customFormat="false" ht="12.75" hidden="false" customHeight="false" outlineLevel="0" collapsed="false">
      <c r="A146" s="6" t="n">
        <v>2691469</v>
      </c>
      <c r="B146" s="7" t="s">
        <v>442</v>
      </c>
      <c r="C146" s="7" t="s">
        <v>443</v>
      </c>
      <c r="D146" s="7" t="s">
        <v>444</v>
      </c>
      <c r="E146" s="8" t="s">
        <v>77</v>
      </c>
      <c r="F146" s="8" t="s">
        <v>78</v>
      </c>
    </row>
    <row r="147" customFormat="false" ht="12.75" hidden="false" customHeight="false" outlineLevel="0" collapsed="false">
      <c r="A147" s="6" t="n">
        <v>2691477</v>
      </c>
      <c r="B147" s="7" t="s">
        <v>445</v>
      </c>
      <c r="C147" s="7" t="s">
        <v>446</v>
      </c>
      <c r="D147" s="7" t="s">
        <v>447</v>
      </c>
      <c r="E147" s="8" t="s">
        <v>28</v>
      </c>
      <c r="F147" s="8" t="s">
        <v>33</v>
      </c>
    </row>
    <row r="148" customFormat="false" ht="12.75" hidden="false" customHeight="false" outlineLevel="0" collapsed="false">
      <c r="A148" s="6" t="n">
        <v>2691485</v>
      </c>
      <c r="B148" s="7" t="s">
        <v>448</v>
      </c>
      <c r="C148" s="7" t="s">
        <v>449</v>
      </c>
      <c r="D148" s="7" t="s">
        <v>450</v>
      </c>
      <c r="E148" s="8" t="s">
        <v>105</v>
      </c>
      <c r="F148" s="8" t="s">
        <v>271</v>
      </c>
    </row>
    <row r="149" customFormat="false" ht="12.75" hidden="false" customHeight="false" outlineLevel="0" collapsed="false">
      <c r="A149" s="6" t="n">
        <v>2691493</v>
      </c>
      <c r="B149" s="7" t="s">
        <v>451</v>
      </c>
      <c r="C149" s="7" t="s">
        <v>452</v>
      </c>
      <c r="D149" s="7" t="s">
        <v>453</v>
      </c>
      <c r="E149" s="8" t="s">
        <v>28</v>
      </c>
      <c r="F149" s="8" t="s">
        <v>82</v>
      </c>
    </row>
    <row r="150" customFormat="false" ht="12.75" hidden="false" customHeight="false" outlineLevel="0" collapsed="false">
      <c r="A150" s="6" t="n">
        <v>2691507</v>
      </c>
      <c r="B150" s="7" t="s">
        <v>454</v>
      </c>
      <c r="C150" s="7" t="s">
        <v>455</v>
      </c>
      <c r="D150" s="7" t="s">
        <v>456</v>
      </c>
      <c r="E150" s="8" t="s">
        <v>28</v>
      </c>
      <c r="F150" s="8" t="s">
        <v>82</v>
      </c>
    </row>
    <row r="151" customFormat="false" ht="12.75" hidden="false" customHeight="false" outlineLevel="0" collapsed="false">
      <c r="A151" s="6" t="n">
        <v>2691515</v>
      </c>
      <c r="B151" s="7" t="s">
        <v>457</v>
      </c>
      <c r="C151" s="7" t="s">
        <v>458</v>
      </c>
      <c r="D151" s="7" t="s">
        <v>459</v>
      </c>
      <c r="E151" s="8" t="s">
        <v>20</v>
      </c>
      <c r="F151" s="8" t="s">
        <v>21</v>
      </c>
    </row>
    <row r="152" customFormat="false" ht="12.75" hidden="false" customHeight="false" outlineLevel="0" collapsed="false">
      <c r="A152" s="6" t="n">
        <v>2691523</v>
      </c>
      <c r="B152" s="7" t="s">
        <v>460</v>
      </c>
      <c r="C152" s="7" t="s">
        <v>461</v>
      </c>
      <c r="D152" s="7" t="s">
        <v>462</v>
      </c>
      <c r="E152" s="8" t="s">
        <v>77</v>
      </c>
      <c r="F152" s="8" t="s">
        <v>78</v>
      </c>
    </row>
    <row r="153" customFormat="false" ht="12.75" hidden="false" customHeight="false" outlineLevel="0" collapsed="false">
      <c r="A153" s="6" t="n">
        <v>2691558</v>
      </c>
      <c r="B153" s="7" t="s">
        <v>463</v>
      </c>
      <c r="C153" s="7" t="s">
        <v>464</v>
      </c>
      <c r="D153" s="7" t="s">
        <v>465</v>
      </c>
      <c r="E153" s="8" t="s">
        <v>20</v>
      </c>
      <c r="F153" s="8" t="s">
        <v>230</v>
      </c>
    </row>
    <row r="154" customFormat="false" ht="12.75" hidden="false" customHeight="false" outlineLevel="0" collapsed="false">
      <c r="A154" s="6" t="n">
        <v>2691566</v>
      </c>
      <c r="B154" s="7" t="s">
        <v>466</v>
      </c>
      <c r="C154" s="7" t="s">
        <v>467</v>
      </c>
      <c r="D154" s="7" t="s">
        <v>468</v>
      </c>
      <c r="E154" s="8" t="s">
        <v>28</v>
      </c>
      <c r="F154" s="8" t="s">
        <v>82</v>
      </c>
    </row>
    <row r="155" customFormat="false" ht="12.75" hidden="false" customHeight="false" outlineLevel="0" collapsed="false">
      <c r="A155" s="6" t="n">
        <v>2691574</v>
      </c>
      <c r="B155" s="7" t="s">
        <v>166</v>
      </c>
      <c r="C155" s="7" t="s">
        <v>469</v>
      </c>
      <c r="D155" s="7" t="s">
        <v>470</v>
      </c>
      <c r="E155" s="8" t="s">
        <v>9</v>
      </c>
      <c r="F155" s="8" t="s">
        <v>10</v>
      </c>
    </row>
    <row r="156" customFormat="false" ht="12.75" hidden="false" customHeight="false" outlineLevel="0" collapsed="false">
      <c r="A156" s="6" t="n">
        <v>2691833</v>
      </c>
      <c r="B156" s="7" t="s">
        <v>471</v>
      </c>
      <c r="C156" s="7" t="s">
        <v>472</v>
      </c>
      <c r="D156" s="7" t="s">
        <v>473</v>
      </c>
      <c r="E156" s="8" t="s">
        <v>28</v>
      </c>
      <c r="F156" s="8" t="s">
        <v>52</v>
      </c>
    </row>
    <row r="157" customFormat="false" ht="12.75" hidden="false" customHeight="false" outlineLevel="0" collapsed="false">
      <c r="A157" s="6" t="n">
        <v>2691841</v>
      </c>
      <c r="B157" s="7" t="s">
        <v>474</v>
      </c>
      <c r="C157" s="7" t="s">
        <v>475</v>
      </c>
      <c r="D157" s="7" t="s">
        <v>8</v>
      </c>
      <c r="E157" s="8" t="s">
        <v>9</v>
      </c>
      <c r="F157" s="8" t="s">
        <v>10</v>
      </c>
    </row>
    <row r="158" customFormat="false" ht="12.75" hidden="false" customHeight="false" outlineLevel="0" collapsed="false">
      <c r="A158" s="6" t="n">
        <v>2691868</v>
      </c>
      <c r="B158" s="7" t="s">
        <v>476</v>
      </c>
      <c r="C158" s="7" t="s">
        <v>477</v>
      </c>
      <c r="D158" s="7" t="s">
        <v>8</v>
      </c>
      <c r="E158" s="8" t="s">
        <v>9</v>
      </c>
      <c r="F158" s="8" t="s">
        <v>10</v>
      </c>
    </row>
    <row r="159" customFormat="false" ht="12.75" hidden="false" customHeight="false" outlineLevel="0" collapsed="false">
      <c r="A159" s="6" t="n">
        <v>2691876</v>
      </c>
      <c r="B159" s="7" t="s">
        <v>478</v>
      </c>
      <c r="C159" s="7" t="s">
        <v>479</v>
      </c>
      <c r="D159" s="7" t="s">
        <v>480</v>
      </c>
      <c r="E159" s="8" t="s">
        <v>28</v>
      </c>
      <c r="F159" s="8" t="s">
        <v>82</v>
      </c>
    </row>
    <row r="160" customFormat="false" ht="12.75" hidden="false" customHeight="false" outlineLevel="0" collapsed="false">
      <c r="A160" s="6" t="n">
        <v>2691884</v>
      </c>
      <c r="B160" s="7" t="s">
        <v>481</v>
      </c>
      <c r="C160" s="7" t="s">
        <v>482</v>
      </c>
      <c r="D160" s="7" t="s">
        <v>483</v>
      </c>
      <c r="E160" s="8" t="s">
        <v>105</v>
      </c>
      <c r="F160" s="8" t="s">
        <v>106</v>
      </c>
    </row>
    <row r="161" customFormat="false" ht="12.75" hidden="false" customHeight="false" outlineLevel="0" collapsed="false">
      <c r="A161" s="6" t="n">
        <v>2706369</v>
      </c>
      <c r="B161" s="7" t="s">
        <v>484</v>
      </c>
      <c r="C161" s="7" t="s">
        <v>485</v>
      </c>
      <c r="D161" s="7" t="s">
        <v>73</v>
      </c>
      <c r="E161" s="8" t="s">
        <v>9</v>
      </c>
      <c r="F161" s="8" t="s">
        <v>10</v>
      </c>
    </row>
    <row r="162" customFormat="false" ht="12.75" hidden="false" customHeight="false" outlineLevel="0" collapsed="false">
      <c r="A162" s="6" t="n">
        <v>2744937</v>
      </c>
      <c r="B162" s="7" t="s">
        <v>486</v>
      </c>
      <c r="C162" s="7" t="s">
        <v>487</v>
      </c>
      <c r="D162" s="7" t="s">
        <v>297</v>
      </c>
      <c r="E162" s="8" t="s">
        <v>77</v>
      </c>
      <c r="F162" s="8" t="s">
        <v>78</v>
      </c>
    </row>
    <row r="163" customFormat="false" ht="12.75" hidden="false" customHeight="false" outlineLevel="0" collapsed="false">
      <c r="A163" s="6" t="n">
        <v>2758164</v>
      </c>
      <c r="B163" s="7" t="s">
        <v>95</v>
      </c>
      <c r="C163" s="7" t="s">
        <v>488</v>
      </c>
      <c r="D163" s="7" t="s">
        <v>386</v>
      </c>
      <c r="E163" s="8" t="s">
        <v>20</v>
      </c>
      <c r="F163" s="8" t="s">
        <v>230</v>
      </c>
    </row>
    <row r="164" customFormat="false" ht="12.75" hidden="false" customHeight="false" outlineLevel="0" collapsed="false">
      <c r="A164" s="6" t="n">
        <v>2778785</v>
      </c>
      <c r="B164" s="7" t="s">
        <v>489</v>
      </c>
      <c r="C164" s="7" t="s">
        <v>490</v>
      </c>
      <c r="D164" s="7" t="s">
        <v>73</v>
      </c>
      <c r="E164" s="8" t="s">
        <v>9</v>
      </c>
      <c r="F164" s="8" t="s">
        <v>10</v>
      </c>
    </row>
    <row r="165" customFormat="false" ht="12.75" hidden="false" customHeight="false" outlineLevel="0" collapsed="false">
      <c r="A165" s="6" t="n">
        <v>2778831</v>
      </c>
      <c r="B165" s="7" t="s">
        <v>491</v>
      </c>
      <c r="C165" s="7" t="s">
        <v>492</v>
      </c>
      <c r="D165" s="7" t="s">
        <v>493</v>
      </c>
      <c r="E165" s="8" t="s">
        <v>9</v>
      </c>
      <c r="F165" s="8" t="s">
        <v>10</v>
      </c>
    </row>
    <row r="166" customFormat="false" ht="12.75" hidden="false" customHeight="false" outlineLevel="0" collapsed="false">
      <c r="A166" s="6" t="n">
        <v>2778858</v>
      </c>
      <c r="B166" s="7" t="s">
        <v>166</v>
      </c>
      <c r="C166" s="7" t="s">
        <v>494</v>
      </c>
      <c r="D166" s="7" t="s">
        <v>495</v>
      </c>
      <c r="E166" s="8" t="s">
        <v>20</v>
      </c>
      <c r="F166" s="8" t="s">
        <v>196</v>
      </c>
    </row>
    <row r="167" customFormat="false" ht="12.75" hidden="false" customHeight="false" outlineLevel="0" collapsed="false">
      <c r="A167" s="6" t="n">
        <v>3157245</v>
      </c>
      <c r="B167" s="7" t="s">
        <v>496</v>
      </c>
      <c r="C167" s="7" t="s">
        <v>497</v>
      </c>
      <c r="D167" s="7" t="s">
        <v>8</v>
      </c>
      <c r="E167" s="8" t="s">
        <v>9</v>
      </c>
      <c r="F167" s="8" t="s">
        <v>10</v>
      </c>
    </row>
    <row r="168" customFormat="false" ht="12.75" hidden="false" customHeight="false" outlineLevel="0" collapsed="false">
      <c r="A168" s="6" t="n">
        <v>3321452</v>
      </c>
      <c r="B168" s="7" t="s">
        <v>498</v>
      </c>
      <c r="C168" s="7" t="s">
        <v>499</v>
      </c>
      <c r="D168" s="7" t="s">
        <v>8</v>
      </c>
      <c r="E168" s="8" t="s">
        <v>9</v>
      </c>
      <c r="F168" s="8" t="s">
        <v>10</v>
      </c>
    </row>
    <row r="169" customFormat="false" ht="12.75" hidden="false" customHeight="false" outlineLevel="0" collapsed="false">
      <c r="A169" s="6" t="n">
        <v>3426572</v>
      </c>
      <c r="B169" s="7" t="s">
        <v>500</v>
      </c>
      <c r="C169" s="7" t="s">
        <v>501</v>
      </c>
      <c r="D169" s="7" t="s">
        <v>8</v>
      </c>
      <c r="E169" s="8" t="s">
        <v>9</v>
      </c>
      <c r="F169" s="8" t="s">
        <v>10</v>
      </c>
    </row>
    <row r="170" customFormat="false" ht="12.75" hidden="false" customHeight="false" outlineLevel="0" collapsed="false">
      <c r="A170" s="6" t="n">
        <v>5749018</v>
      </c>
      <c r="B170" s="7" t="s">
        <v>502</v>
      </c>
      <c r="C170" s="7" t="s">
        <v>503</v>
      </c>
      <c r="D170" s="7" t="s">
        <v>504</v>
      </c>
      <c r="E170" s="8" t="s">
        <v>140</v>
      </c>
      <c r="F170" s="8" t="s">
        <v>141</v>
      </c>
    </row>
    <row r="171" customFormat="false" ht="12.75" hidden="false" customHeight="false" outlineLevel="0" collapsed="false">
      <c r="A171" s="6" t="n">
        <v>6048692</v>
      </c>
      <c r="B171" s="7" t="s">
        <v>505</v>
      </c>
      <c r="C171" s="7" t="s">
        <v>506</v>
      </c>
      <c r="D171" s="7" t="s">
        <v>242</v>
      </c>
      <c r="E171" s="8" t="s">
        <v>98</v>
      </c>
      <c r="F171" s="8" t="s">
        <v>243</v>
      </c>
    </row>
    <row r="172" customFormat="false" ht="12.75" hidden="false" customHeight="false" outlineLevel="0" collapsed="false">
      <c r="A172" s="6" t="n">
        <v>6249604</v>
      </c>
      <c r="B172" s="7" t="s">
        <v>193</v>
      </c>
      <c r="C172" s="7" t="s">
        <v>507</v>
      </c>
      <c r="D172" s="7" t="s">
        <v>508</v>
      </c>
      <c r="E172" s="8" t="s">
        <v>28</v>
      </c>
      <c r="F172" s="8" t="s">
        <v>82</v>
      </c>
    </row>
    <row r="173" customFormat="false" ht="12.75" hidden="false" customHeight="false" outlineLevel="0" collapsed="false">
      <c r="A173" s="6" t="n">
        <v>6273874</v>
      </c>
      <c r="B173" s="7" t="s">
        <v>509</v>
      </c>
      <c r="C173" s="7" t="s">
        <v>510</v>
      </c>
      <c r="D173" s="7" t="s">
        <v>511</v>
      </c>
      <c r="E173" s="8" t="s">
        <v>105</v>
      </c>
      <c r="F173" s="8" t="s">
        <v>271</v>
      </c>
    </row>
    <row r="174" customFormat="false" ht="12.75" hidden="false" customHeight="false" outlineLevel="0" collapsed="false">
      <c r="A174" s="6" t="n">
        <v>6680305</v>
      </c>
      <c r="B174" s="7" t="s">
        <v>512</v>
      </c>
      <c r="C174" s="7" t="s">
        <v>513</v>
      </c>
      <c r="D174" s="7" t="s">
        <v>8</v>
      </c>
      <c r="E174" s="8" t="s">
        <v>9</v>
      </c>
      <c r="F174" s="8" t="s">
        <v>10</v>
      </c>
    </row>
    <row r="175" customFormat="false" ht="12.75" hidden="false" customHeight="false" outlineLevel="0" collapsed="false">
      <c r="A175" s="6" t="n">
        <v>6683134</v>
      </c>
      <c r="B175" s="7" t="s">
        <v>514</v>
      </c>
      <c r="C175" s="7" t="s">
        <v>515</v>
      </c>
      <c r="D175" s="7" t="s">
        <v>516</v>
      </c>
      <c r="E175" s="8" t="s">
        <v>140</v>
      </c>
      <c r="F175" s="8" t="s">
        <v>141</v>
      </c>
    </row>
    <row r="176" customFormat="false" ht="12.75" hidden="false" customHeight="false" outlineLevel="0" collapsed="false">
      <c r="A176" s="6" t="n">
        <v>6854729</v>
      </c>
      <c r="B176" s="7" t="s">
        <v>517</v>
      </c>
      <c r="C176" s="7" t="s">
        <v>518</v>
      </c>
      <c r="D176" s="7" t="s">
        <v>519</v>
      </c>
      <c r="E176" s="8" t="s">
        <v>77</v>
      </c>
      <c r="F176" s="8" t="s">
        <v>78</v>
      </c>
    </row>
    <row r="177" customFormat="false" ht="12.75" hidden="false" customHeight="false" outlineLevel="0" collapsed="false">
      <c r="A177" s="6" t="n">
        <v>7105088</v>
      </c>
      <c r="B177" s="7" t="s">
        <v>520</v>
      </c>
      <c r="C177" s="7" t="s">
        <v>521</v>
      </c>
      <c r="D177" s="7" t="s">
        <v>522</v>
      </c>
      <c r="E177" s="8" t="s">
        <v>98</v>
      </c>
      <c r="F177" s="8" t="s">
        <v>243</v>
      </c>
    </row>
    <row r="178" customFormat="false" ht="12.75" hidden="false" customHeight="false" outlineLevel="0" collapsed="false">
      <c r="A178" s="6" t="n">
        <v>7274351</v>
      </c>
      <c r="B178" s="7" t="s">
        <v>523</v>
      </c>
      <c r="C178" s="7" t="s">
        <v>524</v>
      </c>
      <c r="D178" s="7" t="s">
        <v>525</v>
      </c>
      <c r="E178" s="8" t="s">
        <v>28</v>
      </c>
      <c r="F178" s="8" t="s">
        <v>52</v>
      </c>
    </row>
    <row r="179" customFormat="false" ht="12.75" hidden="false" customHeight="false" outlineLevel="0" collapsed="false">
      <c r="A179" s="6" t="n">
        <v>7286082</v>
      </c>
      <c r="B179" s="7" t="s">
        <v>526</v>
      </c>
      <c r="C179" s="7" t="s">
        <v>527</v>
      </c>
      <c r="D179" s="7" t="s">
        <v>303</v>
      </c>
      <c r="E179" s="8" t="s">
        <v>140</v>
      </c>
      <c r="F179" s="8" t="s">
        <v>304</v>
      </c>
    </row>
    <row r="180" customFormat="false" ht="12.75" hidden="false" customHeight="false" outlineLevel="0" collapsed="false">
      <c r="A180" s="6" t="n">
        <v>7486596</v>
      </c>
      <c r="B180" s="7" t="s">
        <v>528</v>
      </c>
      <c r="C180" s="7" t="s">
        <v>529</v>
      </c>
      <c r="D180" s="7" t="s">
        <v>530</v>
      </c>
      <c r="E180" s="8" t="s">
        <v>9</v>
      </c>
      <c r="F180" s="8" t="s">
        <v>10</v>
      </c>
    </row>
    <row r="181" customFormat="false" ht="12.75" hidden="false" customHeight="false" outlineLevel="0" collapsed="false">
      <c r="A181" s="6" t="n">
        <v>7620098</v>
      </c>
      <c r="B181" s="7" t="s">
        <v>531</v>
      </c>
      <c r="C181" s="7" t="s">
        <v>532</v>
      </c>
      <c r="D181" s="7" t="s">
        <v>73</v>
      </c>
      <c r="E181" s="8" t="s">
        <v>9</v>
      </c>
      <c r="F181" s="8" t="s">
        <v>10</v>
      </c>
    </row>
    <row r="182" customFormat="false" ht="12.75" hidden="false" customHeight="false" outlineLevel="0" collapsed="false">
      <c r="A182" s="6" t="n">
        <v>7847777</v>
      </c>
      <c r="B182" s="7" t="s">
        <v>533</v>
      </c>
      <c r="C182" s="7" t="s">
        <v>534</v>
      </c>
      <c r="D182" s="7" t="s">
        <v>535</v>
      </c>
      <c r="E182" s="8" t="s">
        <v>98</v>
      </c>
      <c r="F182" s="8" t="s">
        <v>99</v>
      </c>
    </row>
    <row r="183" customFormat="false" ht="12.75" hidden="false" customHeight="false" outlineLevel="0" collapsed="false">
      <c r="A183" s="6" t="n">
        <v>2500388</v>
      </c>
      <c r="B183" s="7" t="s">
        <v>536</v>
      </c>
      <c r="C183" s="7" t="s">
        <v>537</v>
      </c>
      <c r="D183" s="7" t="s">
        <v>265</v>
      </c>
      <c r="E183" s="8" t="s">
        <v>28</v>
      </c>
      <c r="F183" s="8" t="s">
        <v>33</v>
      </c>
    </row>
    <row r="184" customFormat="false" ht="12.75" hidden="false" customHeight="false" outlineLevel="0" collapsed="false">
      <c r="A184" s="9" t="n">
        <v>2691450</v>
      </c>
      <c r="B184" s="7" t="s">
        <v>538</v>
      </c>
      <c r="C184" s="7" t="s">
        <v>539</v>
      </c>
      <c r="D184" s="10" t="s">
        <v>540</v>
      </c>
      <c r="E184" s="10" t="s">
        <v>28</v>
      </c>
      <c r="F184" s="7" t="s">
        <v>29</v>
      </c>
    </row>
    <row r="185" customFormat="false" ht="12.75" hidden="false" customHeight="false" outlineLevel="0" collapsed="false">
      <c r="A185" s="6" t="n">
        <v>451126</v>
      </c>
      <c r="B185" s="7" t="s">
        <v>541</v>
      </c>
      <c r="C185" s="7" t="s">
        <v>542</v>
      </c>
      <c r="D185" s="7" t="s">
        <v>386</v>
      </c>
      <c r="E185" s="8" t="s">
        <v>20</v>
      </c>
      <c r="F185" s="8" t="s">
        <v>230</v>
      </c>
    </row>
    <row r="186" customFormat="false" ht="12.75" hidden="false" customHeight="false" outlineLevel="0" collapsed="false">
      <c r="A186" s="9" t="n">
        <v>2691892</v>
      </c>
      <c r="B186" s="7" t="s">
        <v>543</v>
      </c>
      <c r="C186" s="7" t="s">
        <v>544</v>
      </c>
      <c r="D186" s="10" t="s">
        <v>186</v>
      </c>
      <c r="E186" s="10" t="s">
        <v>28</v>
      </c>
      <c r="F186" s="7" t="s">
        <v>52</v>
      </c>
    </row>
    <row r="187" customFormat="false" ht="12.75" hidden="false" customHeight="false" outlineLevel="0" collapsed="false">
      <c r="A187" s="11" t="n">
        <v>7278977</v>
      </c>
      <c r="B187" s="12" t="s">
        <v>545</v>
      </c>
      <c r="C187" s="7" t="s">
        <v>546</v>
      </c>
      <c r="D187" s="7" t="s">
        <v>547</v>
      </c>
      <c r="E187" s="7" t="s">
        <v>105</v>
      </c>
      <c r="F187" s="7" t="s">
        <v>106</v>
      </c>
    </row>
    <row r="188" customFormat="false" ht="15" hidden="false" customHeight="false" outlineLevel="0" collapsed="false">
      <c r="A188" s="13" t="n">
        <v>2691531</v>
      </c>
      <c r="B188" s="14" t="s">
        <v>548</v>
      </c>
      <c r="C188" s="15" t="s">
        <v>549</v>
      </c>
      <c r="D188" s="10" t="s">
        <v>550</v>
      </c>
      <c r="E188" s="10" t="s">
        <v>20</v>
      </c>
      <c r="F188" s="7" t="s">
        <v>196</v>
      </c>
    </row>
    <row r="189" customFormat="false" ht="15" hidden="false" customHeight="false" outlineLevel="0" collapsed="false">
      <c r="A189" s="13" t="n">
        <v>9175849</v>
      </c>
      <c r="B189" s="14" t="s">
        <v>551</v>
      </c>
      <c r="C189" s="14" t="s">
        <v>552</v>
      </c>
      <c r="D189" s="7" t="s">
        <v>242</v>
      </c>
      <c r="E189" s="7" t="s">
        <v>98</v>
      </c>
      <c r="F189" s="7" t="s">
        <v>243</v>
      </c>
    </row>
  </sheetData>
  <conditionalFormatting sqref="A1:A189">
    <cfRule type="duplicateValues" priority="2" aboveAverage="0" equalAverage="0" bottom="0" percent="0" rank="0" text="" dxfId="0"/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W46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U46" activeCellId="0" sqref="U46"/>
    </sheetView>
  </sheetViews>
  <sheetFormatPr defaultColWidth="8.95703125" defaultRowHeight="12.8" zeroHeight="false" outlineLevelRow="0" outlineLevelCol="0"/>
  <cols>
    <col collapsed="false" customWidth="true" hidden="false" outlineLevel="0" max="1" min="1" style="0" width="8.38"/>
    <col collapsed="false" customWidth="true" hidden="false" outlineLevel="0" max="2" min="2" style="0" width="65.86"/>
    <col collapsed="false" customWidth="true" hidden="false" outlineLevel="0" max="3" min="3" style="0" width="29.5"/>
    <col collapsed="false" customWidth="true" hidden="false" outlineLevel="0" max="4" min="4" style="0" width="11.52"/>
    <col collapsed="false" customWidth="true" hidden="false" outlineLevel="0" max="5" min="5" style="0" width="13.19"/>
    <col collapsed="false" customWidth="true" hidden="false" outlineLevel="0" max="7" min="7" style="0" width="9.91"/>
    <col collapsed="false" customWidth="true" hidden="false" outlineLevel="0" max="8" min="8" style="0" width="11.52"/>
    <col collapsed="false" customWidth="true" hidden="false" outlineLevel="0" max="9" min="9" style="16" width="9.91"/>
    <col collapsed="false" customWidth="true" hidden="false" outlineLevel="0" max="10" min="10" style="0" width="6.42"/>
    <col collapsed="false" customWidth="true" hidden="false" outlineLevel="0" max="11" min="11" style="0" width="9.91"/>
    <col collapsed="false" customWidth="true" hidden="false" outlineLevel="0" max="12" min="12" style="0" width="15.37"/>
    <col collapsed="false" customWidth="true" hidden="false" outlineLevel="0" max="13" min="13" style="0" width="9.91"/>
    <col collapsed="false" customWidth="true" hidden="false" outlineLevel="0" max="15" min="15" style="0" width="9.91"/>
    <col collapsed="false" customWidth="true" hidden="false" outlineLevel="0" max="17" min="17" style="0" width="9.91"/>
    <col collapsed="false" customWidth="true" hidden="false" outlineLevel="0" max="18" min="18" style="0" width="14.88"/>
    <col collapsed="false" customWidth="true" hidden="false" outlineLevel="0" max="19" min="19" style="0" width="9.91"/>
    <col collapsed="false" customWidth="true" hidden="false" outlineLevel="0" max="21" min="21" style="0" width="9.91"/>
  </cols>
  <sheetData>
    <row r="1" customFormat="false" ht="22.05" hidden="false" customHeight="false" outlineLevel="0" collapsed="false">
      <c r="C1" s="17" t="n">
        <f aca="false">SUBTOTAL(9,C4:C45)</f>
        <v>0</v>
      </c>
      <c r="D1" s="17" t="n">
        <f aca="false">SUBTOTAL(9,D4:D45)</f>
        <v>1677</v>
      </c>
      <c r="E1" s="17" t="n">
        <f aca="false">SUBTOTAL(9,E4:E45)</f>
        <v>2269265.42</v>
      </c>
      <c r="F1" s="17" t="e">
        <f aca="false">SUBTOTAL(9,H4:H45)</f>
        <v>#N/A</v>
      </c>
      <c r="G1" s="17" t="n">
        <f aca="false">SUBTOTAL(9,G4:G45)</f>
        <v>0</v>
      </c>
      <c r="H1" s="17" t="n">
        <f aca="false">SUBTOTAL(9,J4:J45)</f>
        <v>1677</v>
      </c>
      <c r="I1" s="17" t="e">
        <f aca="false">SUBTOTAL(9,I4:I45)</f>
        <v>#N/A</v>
      </c>
      <c r="J1" s="17" t="n">
        <f aca="false">SUBTOTAL(9,J4:J45)</f>
        <v>1677</v>
      </c>
      <c r="K1" s="17" t="n">
        <f aca="false">SUBTOTAL(9,K4:K45)</f>
        <v>638000</v>
      </c>
      <c r="L1" s="17" t="n">
        <f aca="false">SUBTOTAL(9,L4:L45)</f>
        <v>1677</v>
      </c>
      <c r="M1" s="17" t="n">
        <f aca="false">SUBTOTAL(9,M4:M45)</f>
        <v>1090682.28</v>
      </c>
      <c r="N1" s="17" t="e">
        <f aca="false">SUBTOTAL(9,N4:N45)</f>
        <v>#N/A</v>
      </c>
      <c r="O1" s="17" t="e">
        <f aca="false">SUBTOTAL(9,O4:O45)</f>
        <v>#N/A</v>
      </c>
      <c r="P1" s="17" t="e">
        <f aca="false">SUBTOTAL(9,P4:P45)</f>
        <v>#N/A</v>
      </c>
      <c r="Q1" s="17" t="e">
        <f aca="false">SUBTOTAL(9,Q4:Q45)</f>
        <v>#N/A</v>
      </c>
      <c r="R1" s="17" t="e">
        <f aca="false">SUBTOTAL(9,R4:R45)</f>
        <v>#N/A</v>
      </c>
      <c r="S1" s="17" t="e">
        <f aca="false">SUBTOTAL(9,S4:S45)</f>
        <v>#N/A</v>
      </c>
      <c r="T1" s="17" t="e">
        <f aca="false">SUBTOTAL(9,T4:T45)</f>
        <v>#N/A</v>
      </c>
      <c r="U1" s="17" t="e">
        <f aca="false">SUBTOTAL(9,U4:U45)</f>
        <v>#N/A</v>
      </c>
      <c r="V1" s="17" t="n">
        <f aca="false">SUBTOTAL(9,V4:V45)</f>
        <v>0</v>
      </c>
      <c r="W1" s="17" t="n">
        <f aca="false">SUBTOTAL(9,W4:W45)</f>
        <v>0</v>
      </c>
    </row>
    <row r="2" customFormat="false" ht="12.8" hidden="false" customHeight="false" outlineLevel="0" collapsed="false">
      <c r="B2" s="18" t="s">
        <v>2</v>
      </c>
      <c r="C2" s="19" t="s">
        <v>666</v>
      </c>
      <c r="D2" s="20" t="s">
        <v>667</v>
      </c>
      <c r="E2" s="20"/>
      <c r="F2" s="21" t="s">
        <v>668</v>
      </c>
      <c r="G2" s="21"/>
      <c r="H2" s="21" t="s">
        <v>669</v>
      </c>
      <c r="I2" s="21"/>
      <c r="J2" s="21" t="s">
        <v>670</v>
      </c>
      <c r="K2" s="21"/>
      <c r="L2" s="21" t="s">
        <v>671</v>
      </c>
      <c r="M2" s="21"/>
      <c r="N2" s="21" t="s">
        <v>672</v>
      </c>
      <c r="O2" s="21"/>
      <c r="P2" s="21" t="s">
        <v>673</v>
      </c>
      <c r="Q2" s="21"/>
      <c r="R2" s="21" t="s">
        <v>674</v>
      </c>
      <c r="S2" s="21"/>
      <c r="T2" s="20" t="s">
        <v>675</v>
      </c>
      <c r="U2" s="20"/>
      <c r="V2" s="20" t="s">
        <v>567</v>
      </c>
      <c r="W2" s="20"/>
    </row>
    <row r="3" customFormat="false" ht="12.8" hidden="false" customHeight="false" outlineLevel="0" collapsed="false">
      <c r="B3" s="18"/>
      <c r="D3" s="16" t="s">
        <v>676</v>
      </c>
      <c r="E3" s="16" t="s">
        <v>677</v>
      </c>
      <c r="F3" s="22" t="s">
        <v>676</v>
      </c>
      <c r="G3" s="22" t="s">
        <v>677</v>
      </c>
      <c r="H3" s="22" t="s">
        <v>676</v>
      </c>
      <c r="I3" s="22" t="s">
        <v>677</v>
      </c>
      <c r="J3" s="18" t="s">
        <v>676</v>
      </c>
      <c r="K3" s="18" t="s">
        <v>677</v>
      </c>
      <c r="L3" s="18" t="s">
        <v>676</v>
      </c>
      <c r="M3" s="18" t="s">
        <v>677</v>
      </c>
      <c r="N3" s="18" t="s">
        <v>676</v>
      </c>
      <c r="O3" s="18" t="s">
        <v>677</v>
      </c>
      <c r="P3" s="0" t="s">
        <v>676</v>
      </c>
      <c r="Q3" s="0" t="s">
        <v>677</v>
      </c>
      <c r="R3" s="0" t="s">
        <v>676</v>
      </c>
      <c r="S3" s="0" t="s">
        <v>677</v>
      </c>
      <c r="T3" s="0" t="s">
        <v>676</v>
      </c>
      <c r="U3" s="0" t="s">
        <v>677</v>
      </c>
      <c r="V3" s="0" t="s">
        <v>676</v>
      </c>
      <c r="W3" s="0" t="s">
        <v>677</v>
      </c>
    </row>
    <row r="4" customFormat="false" ht="12.8" hidden="false" customHeight="false" outlineLevel="0" collapsed="false">
      <c r="A4" s="0" t="str">
        <f aca="false">LEFT(B4,7)</f>
        <v>2303167</v>
      </c>
      <c r="B4" s="0" t="s">
        <v>555</v>
      </c>
      <c r="C4" s="0" t="str">
        <f aca="false">VLOOKUP(A4,bsih,4,0)</f>
        <v>420830 Itapema</v>
      </c>
      <c r="D4" s="0" t="n">
        <f aca="false">VLOOKUP(B4,Geralm,2,0)</f>
        <v>54</v>
      </c>
      <c r="E4" s="0" t="n">
        <f aca="false">VLOOKUP(B4,Geralm,3,0)</f>
        <v>22732.41</v>
      </c>
      <c r="G4" s="16"/>
      <c r="H4" s="0" t="n">
        <f aca="false">VLOOKUP(B4,santa,2,0)</f>
        <v>54</v>
      </c>
      <c r="I4" s="0" t="n">
        <f aca="false">VLOOKUP(B4,santa,3,0)</f>
        <v>22732.41</v>
      </c>
      <c r="J4" s="0" t="n">
        <f aca="false">VLOOKUP(B4,pacsc,15,0)</f>
        <v>54</v>
      </c>
      <c r="K4" s="0" t="n">
        <f aca="false">VLOOKUP(B4,pacasc,15,0)</f>
        <v>17000</v>
      </c>
      <c r="L4" s="0" t="n">
        <f aca="false">VLOOKUP(B4,presc,47,0)</f>
        <v>54</v>
      </c>
      <c r="M4" s="0" t="n">
        <f aca="false">VLOOKUP(B4,preasc,47,0)</f>
        <v>27794.85</v>
      </c>
      <c r="N4" s="0" t="n">
        <f aca="false">VLOOKUP(B4,Geralf,2,0)</f>
        <v>82</v>
      </c>
      <c r="O4" s="0" t="n">
        <f aca="false">VLOOKUP(B4,Geralf,3,0)</f>
        <v>52077.45</v>
      </c>
      <c r="P4" s="0" t="n">
        <f aca="false">VLOOKUP(B4,minis,2,0)</f>
        <v>82</v>
      </c>
      <c r="Q4" s="0" t="n">
        <f aca="false">VLOOKUP(B4,minis,3,0)</f>
        <v>52077.45</v>
      </c>
      <c r="R4" s="0" t="n">
        <f aca="false">VLOOKUP(B4,pacms,10,0)</f>
        <v>82</v>
      </c>
      <c r="S4" s="0" t="n">
        <f aca="false">VLOOKUP(B4,pacams,10,0)</f>
        <v>27850</v>
      </c>
      <c r="T4" s="0" t="n">
        <f aca="false">VLOOKUP(B4,prems,42,0)</f>
        <v>82</v>
      </c>
      <c r="U4" s="0" t="n">
        <f aca="false">VLOOKUP(B4,preams,42,0)</f>
        <v>11541.45</v>
      </c>
    </row>
    <row r="5" customFormat="false" ht="12.8" hidden="false" customHeight="false" outlineLevel="0" collapsed="false">
      <c r="A5" s="0" t="str">
        <f aca="false">LEFT(B5,7)</f>
        <v>2303892</v>
      </c>
      <c r="B5" s="0" t="s">
        <v>80</v>
      </c>
      <c r="C5" s="0" t="str">
        <f aca="false">VLOOKUP(A5,bsih,4,0)</f>
        <v>420430 Concórdia</v>
      </c>
      <c r="D5" s="0" t="n">
        <f aca="false">VLOOKUP(B5,Geralm,2,0)</f>
        <v>14</v>
      </c>
      <c r="E5" s="0" t="n">
        <f aca="false">VLOOKUP(B5,Geralm,3,0)</f>
        <v>14195.86</v>
      </c>
      <c r="G5" s="16"/>
      <c r="H5" s="0" t="n">
        <f aca="false">VLOOKUP(B5,santa,2,0)</f>
        <v>2</v>
      </c>
      <c r="I5" s="0" t="n">
        <f aca="false">VLOOKUP(B5,santa,3,0)</f>
        <v>656.68</v>
      </c>
      <c r="J5" s="0" t="n">
        <f aca="false">VLOOKUP(B5,pacsc,15,0)</f>
        <v>14</v>
      </c>
      <c r="K5" s="0" t="n">
        <f aca="false">VLOOKUP(B5,pacasc,15,0)</f>
        <v>6400</v>
      </c>
      <c r="L5" s="0" t="n">
        <f aca="false">VLOOKUP(B5,presc,47,0)</f>
        <v>14</v>
      </c>
      <c r="M5" s="0" t="n">
        <f aca="false">VLOOKUP(B5,preasc,47,0)</f>
        <v>9313.36</v>
      </c>
      <c r="N5" s="0" t="e">
        <f aca="false">VLOOKUP(B5,Geralf,2,0)</f>
        <v>#N/A</v>
      </c>
      <c r="O5" s="0" t="e">
        <f aca="false">VLOOKUP(B5,Geralf,3,0)</f>
        <v>#N/A</v>
      </c>
      <c r="P5" s="0" t="e">
        <f aca="false">VLOOKUP(B5,minis,2,0)</f>
        <v>#N/A</v>
      </c>
      <c r="Q5" s="0" t="e">
        <f aca="false">VLOOKUP(B5,minis,3,0)</f>
        <v>#N/A</v>
      </c>
      <c r="R5" s="0" t="e">
        <f aca="false">VLOOKUP(B5,pacms,10,0)</f>
        <v>#N/A</v>
      </c>
      <c r="S5" s="0" t="e">
        <f aca="false">VLOOKUP(B5,pacams,10,0)</f>
        <v>#N/A</v>
      </c>
      <c r="T5" s="0" t="e">
        <f aca="false">VLOOKUP(B5,prems,42,0)</f>
        <v>#N/A</v>
      </c>
      <c r="U5" s="0" t="e">
        <f aca="false">VLOOKUP(B5,preams,42,0)</f>
        <v>#N/A</v>
      </c>
    </row>
    <row r="6" customFormat="false" ht="12.8" hidden="false" customHeight="false" outlineLevel="0" collapsed="false">
      <c r="A6" s="0" t="str">
        <f aca="false">LEFT(B6,7)</f>
        <v>2304155</v>
      </c>
      <c r="B6" s="0" t="s">
        <v>84</v>
      </c>
      <c r="C6" s="0" t="str">
        <f aca="false">VLOOKUP(A6,bsih,4,0)</f>
        <v>421750 Seara</v>
      </c>
      <c r="D6" s="0" t="n">
        <f aca="false">VLOOKUP(B6,Geralm,2,0)</f>
        <v>5</v>
      </c>
      <c r="E6" s="0" t="n">
        <f aca="false">VLOOKUP(B6,Geralm,3,0)</f>
        <v>4132.47</v>
      </c>
      <c r="G6" s="16"/>
      <c r="H6" s="0" t="n">
        <f aca="false">VLOOKUP(B6,santa,2,0)</f>
        <v>3</v>
      </c>
      <c r="I6" s="0" t="n">
        <f aca="false">VLOOKUP(B6,santa,3,0)</f>
        <v>3307.14</v>
      </c>
      <c r="J6" s="0" t="n">
        <f aca="false">VLOOKUP(B6,pacsc,15,0)</f>
        <v>5</v>
      </c>
      <c r="K6" s="0" t="n">
        <f aca="false">VLOOKUP(B6,pacasc,15,0)</f>
        <v>1000</v>
      </c>
      <c r="L6" s="0" t="n">
        <f aca="false">VLOOKUP(B6,presc,47,0)</f>
        <v>5</v>
      </c>
      <c r="M6" s="0" t="n">
        <f aca="false">VLOOKUP(B6,preasc,47,0)</f>
        <v>3417.01</v>
      </c>
      <c r="N6" s="0" t="n">
        <f aca="false">VLOOKUP(B6,Geralf,2,0)</f>
        <v>17</v>
      </c>
      <c r="O6" s="0" t="n">
        <f aca="false">VLOOKUP(B6,Geralf,3,0)</f>
        <v>24743.22</v>
      </c>
      <c r="P6" s="0" t="n">
        <f aca="false">VLOOKUP(B6,minis,2,0)</f>
        <v>17</v>
      </c>
      <c r="Q6" s="0" t="n">
        <f aca="false">VLOOKUP(B6,minis,3,0)</f>
        <v>24743.22</v>
      </c>
      <c r="R6" s="0" t="n">
        <f aca="false">VLOOKUP(B6,pacms,10,0)</f>
        <v>17</v>
      </c>
      <c r="S6" s="0" t="n">
        <f aca="false">VLOOKUP(B6,pacams,10,0)</f>
        <v>4250</v>
      </c>
      <c r="T6" s="0" t="n">
        <f aca="false">VLOOKUP(B6,prems,42,0)</f>
        <v>17</v>
      </c>
      <c r="U6" s="0" t="n">
        <f aca="false">VLOOKUP(B6,preams,42,0)</f>
        <v>1250.25</v>
      </c>
    </row>
    <row r="7" customFormat="false" ht="12.8" hidden="false" customHeight="false" outlineLevel="0" collapsed="false">
      <c r="A7" s="0" t="str">
        <f aca="false">LEFT(B7,7)</f>
        <v>2306336</v>
      </c>
      <c r="B7" s="0" t="s">
        <v>96</v>
      </c>
      <c r="C7" s="0" t="str">
        <f aca="false">VLOOKUP(A7,bsih,4,0)</f>
        <v>420890 Jaraguá do Sul</v>
      </c>
      <c r="D7" s="0" t="n">
        <f aca="false">VLOOKUP(B7,Geralm,2,0)</f>
        <v>69</v>
      </c>
      <c r="E7" s="0" t="n">
        <f aca="false">VLOOKUP(B7,Geralm,3,0)</f>
        <v>95422.76</v>
      </c>
      <c r="G7" s="16"/>
      <c r="H7" s="0" t="n">
        <f aca="false">VLOOKUP(B7,santa,2,0)</f>
        <v>54</v>
      </c>
      <c r="I7" s="0" t="n">
        <f aca="false">VLOOKUP(B7,santa,3,0)</f>
        <v>66002.82</v>
      </c>
      <c r="J7" s="0" t="n">
        <f aca="false">VLOOKUP(B7,pacsc,15,0)</f>
        <v>69</v>
      </c>
      <c r="K7" s="0" t="n">
        <f aca="false">VLOOKUP(B7,pacasc,15,0)</f>
        <v>22400</v>
      </c>
      <c r="L7" s="0" t="n">
        <f aca="false">VLOOKUP(B7,presc,47,0)</f>
        <v>69</v>
      </c>
      <c r="M7" s="0" t="n">
        <f aca="false">VLOOKUP(B7,preasc,47,0)</f>
        <v>40848.02</v>
      </c>
      <c r="N7" s="0" t="n">
        <f aca="false">VLOOKUP(B7,Geralf,2,0)</f>
        <v>98</v>
      </c>
      <c r="O7" s="0" t="n">
        <f aca="false">VLOOKUP(B7,Geralf,3,0)</f>
        <v>120883.58</v>
      </c>
      <c r="P7" s="0" t="n">
        <f aca="false">VLOOKUP(B7,minis,2,0)</f>
        <v>98</v>
      </c>
      <c r="Q7" s="0" t="n">
        <f aca="false">VLOOKUP(B7,minis,3,0)</f>
        <v>120883.58</v>
      </c>
      <c r="R7" s="0" t="n">
        <f aca="false">VLOOKUP(B7,pacms,10,0)</f>
        <v>98</v>
      </c>
      <c r="S7" s="0" t="n">
        <f aca="false">VLOOKUP(B7,pacams,10,0)</f>
        <v>28000</v>
      </c>
      <c r="T7" s="0" t="n">
        <f aca="false">VLOOKUP(B7,prems,42,0)</f>
        <v>98</v>
      </c>
      <c r="U7" s="0" t="n">
        <f aca="false">VLOOKUP(B7,preams,42,0)</f>
        <v>9460.74</v>
      </c>
    </row>
    <row r="8" customFormat="false" ht="12.8" hidden="false" customHeight="false" outlineLevel="0" collapsed="false">
      <c r="A8" s="0" t="str">
        <f aca="false">LEFT(B8,7)</f>
        <v>2306344</v>
      </c>
      <c r="B8" s="0" t="s">
        <v>556</v>
      </c>
      <c r="C8" s="0" t="str">
        <f aca="false">VLOOKUP(A8,bsih,4,0)</f>
        <v>420890 Jaraguá do Sul</v>
      </c>
      <c r="D8" s="0" t="n">
        <f aca="false">VLOOKUP(B8,Geralm,2,0)</f>
        <v>16</v>
      </c>
      <c r="E8" s="0" t="n">
        <f aca="false">VLOOKUP(B8,Geralm,3,0)</f>
        <v>12722.39</v>
      </c>
      <c r="G8" s="16"/>
      <c r="H8" s="0" t="n">
        <f aca="false">VLOOKUP(B8,santa,2,0)</f>
        <v>16</v>
      </c>
      <c r="I8" s="0" t="n">
        <f aca="false">VLOOKUP(B8,santa,3,0)</f>
        <v>12722.39</v>
      </c>
      <c r="J8" s="0" t="n">
        <f aca="false">VLOOKUP(B8,pacsc,15,0)</f>
        <v>16</v>
      </c>
      <c r="K8" s="0" t="n">
        <f aca="false">VLOOKUP(B8,pacasc,15,0)</f>
        <v>4800</v>
      </c>
      <c r="L8" s="0" t="n">
        <f aca="false">VLOOKUP(B8,presc,47,0)</f>
        <v>16</v>
      </c>
      <c r="M8" s="0" t="n">
        <f aca="false">VLOOKUP(B8,preasc,47,0)</f>
        <v>8400</v>
      </c>
      <c r="N8" s="0" t="n">
        <f aca="false">VLOOKUP(B8,Geralf,2,0)</f>
        <v>86</v>
      </c>
      <c r="O8" s="0" t="n">
        <f aca="false">VLOOKUP(B8,Geralf,3,0)</f>
        <v>143490.75</v>
      </c>
      <c r="P8" s="0" t="n">
        <f aca="false">VLOOKUP(B8,minis,2,0)</f>
        <v>86</v>
      </c>
      <c r="Q8" s="0" t="n">
        <f aca="false">VLOOKUP(B8,minis,3,0)</f>
        <v>143490.75</v>
      </c>
      <c r="R8" s="0" t="n">
        <f aca="false">VLOOKUP(B8,pacms,10,0)</f>
        <v>86</v>
      </c>
      <c r="S8" s="0" t="n">
        <f aca="false">VLOOKUP(B8,pacams,10,0)</f>
        <v>25900</v>
      </c>
      <c r="T8" s="0" t="n">
        <f aca="false">VLOOKUP(B8,prems,42,0)</f>
        <v>86</v>
      </c>
      <c r="U8" s="0" t="n">
        <f aca="false">VLOOKUP(B8,preams,42,0)</f>
        <v>9531.21</v>
      </c>
    </row>
    <row r="9" customFormat="false" ht="12.8" hidden="false" customHeight="false" outlineLevel="0" collapsed="false">
      <c r="A9" s="0" t="str">
        <f aca="false">LEFT(B9,7)</f>
        <v>2379627</v>
      </c>
      <c r="B9" s="0" t="s">
        <v>176</v>
      </c>
      <c r="C9" s="0" t="str">
        <f aca="false">VLOOKUP(A9,bsih,4,0)</f>
        <v>421480 Rio do Sul</v>
      </c>
      <c r="D9" s="0" t="n">
        <f aca="false">VLOOKUP(B9,Geralm,2,0)</f>
        <v>3</v>
      </c>
      <c r="E9" s="0" t="n">
        <f aca="false">VLOOKUP(B9,Geralm,3,0)</f>
        <v>10177.55</v>
      </c>
      <c r="G9" s="16"/>
      <c r="H9" s="0" t="e">
        <f aca="false">VLOOKUP(B9,santa,2,0)</f>
        <v>#N/A</v>
      </c>
      <c r="I9" s="0" t="e">
        <f aca="false">VLOOKUP(B9,santa,3,0)</f>
        <v>#N/A</v>
      </c>
      <c r="J9" s="0" t="n">
        <f aca="false">VLOOKUP(B9,pacsc,15,0)</f>
        <v>3</v>
      </c>
      <c r="K9" s="0" t="n">
        <f aca="false">VLOOKUP(B9,pacasc,15,0)</f>
        <v>1500</v>
      </c>
      <c r="L9" s="0" t="n">
        <f aca="false">VLOOKUP(B9,presc,47,0)</f>
        <v>3</v>
      </c>
      <c r="M9" s="0" t="n">
        <f aca="false">VLOOKUP(B9,preasc,47,0)</f>
        <v>2400</v>
      </c>
      <c r="N9" s="0" t="n">
        <f aca="false">VLOOKUP(B9,Geralf,2,0)</f>
        <v>26</v>
      </c>
      <c r="O9" s="0" t="n">
        <f aca="false">VLOOKUP(B9,Geralf,3,0)</f>
        <v>17884.5</v>
      </c>
      <c r="P9" s="0" t="n">
        <f aca="false">VLOOKUP(B9,minis,2,0)</f>
        <v>26</v>
      </c>
      <c r="Q9" s="0" t="n">
        <f aca="false">VLOOKUP(B9,minis,3,0)</f>
        <v>17884.5</v>
      </c>
      <c r="R9" s="0" t="n">
        <f aca="false">VLOOKUP(B9,pacms,10,0)</f>
        <v>26</v>
      </c>
      <c r="S9" s="0" t="n">
        <f aca="false">VLOOKUP(B9,pacams,10,0)</f>
        <v>6350</v>
      </c>
      <c r="T9" s="0" t="n">
        <f aca="false">VLOOKUP(B9,prems,42,0)</f>
        <v>26</v>
      </c>
      <c r="U9" s="0" t="n">
        <f aca="false">VLOOKUP(B9,preams,42,0)</f>
        <v>4674.4</v>
      </c>
    </row>
    <row r="10" customFormat="false" ht="12.8" hidden="false" customHeight="false" outlineLevel="0" collapsed="false">
      <c r="A10" s="0" t="str">
        <f aca="false">LEFT(B10,7)</f>
        <v>2418177</v>
      </c>
      <c r="B10" s="0" t="s">
        <v>557</v>
      </c>
      <c r="C10" s="0" t="str">
        <f aca="false">VLOOKUP(A10,bsih,4,0)</f>
        <v>421570 Santo Amaro da Imperatriz</v>
      </c>
      <c r="D10" s="0" t="n">
        <f aca="false">VLOOKUP(B10,Geralm,2,0)</f>
        <v>21</v>
      </c>
      <c r="E10" s="0" t="n">
        <f aca="false">VLOOKUP(B10,Geralm,3,0)</f>
        <v>37612.93</v>
      </c>
      <c r="G10" s="16"/>
      <c r="H10" s="0" t="n">
        <f aca="false">VLOOKUP(B10,santa,2,0)</f>
        <v>11</v>
      </c>
      <c r="I10" s="0" t="n">
        <f aca="false">VLOOKUP(B10,santa,3,0)</f>
        <v>29972.95</v>
      </c>
      <c r="J10" s="0" t="n">
        <f aca="false">VLOOKUP(B10,pacsc,15,0)</f>
        <v>21</v>
      </c>
      <c r="K10" s="0" t="n">
        <f aca="false">VLOOKUP(B10,pacasc,15,0)</f>
        <v>9500</v>
      </c>
      <c r="L10" s="0" t="n">
        <f aca="false">VLOOKUP(B10,presc,47,0)</f>
        <v>21</v>
      </c>
      <c r="M10" s="0" t="n">
        <f aca="false">VLOOKUP(B10,preasc,47,0)</f>
        <v>14800</v>
      </c>
      <c r="N10" s="0" t="n">
        <f aca="false">VLOOKUP(B10,Geralf,2,0)</f>
        <v>126</v>
      </c>
      <c r="O10" s="0" t="n">
        <f aca="false">VLOOKUP(B10,Geralf,3,0)</f>
        <v>128742.71</v>
      </c>
      <c r="P10" s="0" t="n">
        <f aca="false">VLOOKUP(B10,minis,2,0)</f>
        <v>126</v>
      </c>
      <c r="Q10" s="0" t="n">
        <f aca="false">VLOOKUP(B10,minis,3,0)</f>
        <v>128742.71</v>
      </c>
      <c r="R10" s="0" t="n">
        <f aca="false">VLOOKUP(B10,pacms,10,0)</f>
        <v>126</v>
      </c>
      <c r="S10" s="0" t="n">
        <f aca="false">VLOOKUP(B10,pacams,10,0)</f>
        <v>49650</v>
      </c>
      <c r="T10" s="0" t="n">
        <f aca="false">VLOOKUP(B10,prems,42,0)</f>
        <v>126</v>
      </c>
      <c r="U10" s="0" t="n">
        <f aca="false">VLOOKUP(B10,preams,42,0)</f>
        <v>21622.23</v>
      </c>
    </row>
    <row r="11" customFormat="false" ht="12.8" hidden="false" customHeight="false" outlineLevel="0" collapsed="false">
      <c r="A11" s="0" t="str">
        <f aca="false">LEFT(B11,7)</f>
        <v>2418967</v>
      </c>
      <c r="B11" s="0" t="s">
        <v>558</v>
      </c>
      <c r="C11" s="0" t="str">
        <f aca="false">VLOOKUP(A11,bsih,4,0)</f>
        <v>421630 São João Batista</v>
      </c>
      <c r="D11" s="0" t="n">
        <f aca="false">VLOOKUP(B11,Geralm,2,0)</f>
        <v>2</v>
      </c>
      <c r="E11" s="0" t="n">
        <f aca="false">VLOOKUP(B11,Geralm,3,0)</f>
        <v>970.96</v>
      </c>
      <c r="G11" s="16"/>
      <c r="H11" s="0" t="e">
        <f aca="false">VLOOKUP(B11,santa,2,0)</f>
        <v>#N/A</v>
      </c>
      <c r="I11" s="0" t="e">
        <f aca="false">VLOOKUP(B11,santa,3,0)</f>
        <v>#N/A</v>
      </c>
      <c r="J11" s="0" t="n">
        <f aca="false">VLOOKUP(B11,pacsc,15,0)</f>
        <v>2</v>
      </c>
      <c r="K11" s="0" t="n">
        <f aca="false">VLOOKUP(B11,pacasc,15,0)</f>
        <v>500</v>
      </c>
      <c r="L11" s="0" t="n">
        <f aca="false">VLOOKUP(B11,presc,47,0)</f>
        <v>2</v>
      </c>
      <c r="M11" s="0" t="n">
        <f aca="false">VLOOKUP(B11,preasc,47,0)</f>
        <v>1000</v>
      </c>
      <c r="N11" s="0" t="n">
        <f aca="false">VLOOKUP(B11,Geralf,2,0)</f>
        <v>9</v>
      </c>
      <c r="O11" s="0" t="n">
        <f aca="false">VLOOKUP(B11,Geralf,3,0)</f>
        <v>13098.16</v>
      </c>
      <c r="P11" s="0" t="n">
        <f aca="false">VLOOKUP(B11,minis,2,0)</f>
        <v>9</v>
      </c>
      <c r="Q11" s="0" t="n">
        <f aca="false">VLOOKUP(B11,minis,3,0)</f>
        <v>13098.16</v>
      </c>
      <c r="R11" s="0" t="n">
        <f aca="false">VLOOKUP(B11,pacms,10,0)</f>
        <v>9</v>
      </c>
      <c r="S11" s="0" t="n">
        <f aca="false">VLOOKUP(B11,pacams,10,0)</f>
        <v>2250</v>
      </c>
      <c r="T11" s="0" t="n">
        <f aca="false">VLOOKUP(B11,prems,42,0)</f>
        <v>9</v>
      </c>
      <c r="U11" s="0" t="n">
        <f aca="false">VLOOKUP(B11,preams,42,0)</f>
        <v>208.45</v>
      </c>
    </row>
    <row r="12" customFormat="false" ht="12.8" hidden="false" customHeight="false" outlineLevel="0" collapsed="false">
      <c r="A12" s="0" t="str">
        <f aca="false">LEFT(B12,7)</f>
        <v>2419653</v>
      </c>
      <c r="B12" s="0" t="s">
        <v>235</v>
      </c>
      <c r="C12" s="0" t="str">
        <f aca="false">VLOOKUP(A12,bsih,4,0)</f>
        <v>421900 Urussanga</v>
      </c>
      <c r="D12" s="0" t="n">
        <f aca="false">VLOOKUP(B12,Geralm,2,0)</f>
        <v>13</v>
      </c>
      <c r="E12" s="0" t="n">
        <f aca="false">VLOOKUP(B12,Geralm,3,0)</f>
        <v>17104.38</v>
      </c>
      <c r="G12" s="16"/>
      <c r="H12" s="0" t="n">
        <f aca="false">VLOOKUP(B12,santa,2,0)</f>
        <v>13</v>
      </c>
      <c r="I12" s="0" t="n">
        <f aca="false">VLOOKUP(B12,santa,3,0)</f>
        <v>17104.38</v>
      </c>
      <c r="J12" s="0" t="n">
        <f aca="false">VLOOKUP(B12,pacsc,15,0)</f>
        <v>13</v>
      </c>
      <c r="K12" s="0" t="n">
        <f aca="false">VLOOKUP(B12,pacasc,15,0)</f>
        <v>5500</v>
      </c>
      <c r="L12" s="0" t="n">
        <f aca="false">VLOOKUP(B12,presc,47,0)</f>
        <v>13</v>
      </c>
      <c r="M12" s="0" t="n">
        <f aca="false">VLOOKUP(B12,preasc,47,0)</f>
        <v>6600</v>
      </c>
      <c r="N12" s="0" t="n">
        <f aca="false">VLOOKUP(B12,Geralf,2,0)</f>
        <v>61</v>
      </c>
      <c r="O12" s="0" t="n">
        <f aca="false">VLOOKUP(B12,Geralf,3,0)</f>
        <v>39546.88</v>
      </c>
      <c r="P12" s="0" t="n">
        <f aca="false">VLOOKUP(B12,minis,2,0)</f>
        <v>61</v>
      </c>
      <c r="Q12" s="0" t="n">
        <f aca="false">VLOOKUP(B12,minis,3,0)</f>
        <v>39546.88</v>
      </c>
      <c r="R12" s="0" t="n">
        <f aca="false">VLOOKUP(B12,pacms,10,0)</f>
        <v>61</v>
      </c>
      <c r="S12" s="0" t="n">
        <f aca="false">VLOOKUP(B12,pacams,10,0)</f>
        <v>21450</v>
      </c>
      <c r="T12" s="0" t="n">
        <f aca="false">VLOOKUP(B12,prems,42,0)</f>
        <v>61</v>
      </c>
      <c r="U12" s="0" t="n">
        <f aca="false">VLOOKUP(B12,preams,42,0)</f>
        <v>8194.01</v>
      </c>
    </row>
    <row r="13" customFormat="false" ht="12.8" hidden="false" customHeight="false" outlineLevel="0" collapsed="false">
      <c r="A13" s="0" t="str">
        <f aca="false">LEFT(B13,7)</f>
        <v>2436450</v>
      </c>
      <c r="B13" s="0" t="s">
        <v>241</v>
      </c>
      <c r="C13" s="0" t="str">
        <f aca="false">VLOOKUP(A13,bsih,4,0)</f>
        <v>420910 Joinville</v>
      </c>
      <c r="D13" s="0" t="n">
        <f aca="false">VLOOKUP(B13,Geralm,2,0)</f>
        <v>99</v>
      </c>
      <c r="E13" s="0" t="n">
        <f aca="false">VLOOKUP(B13,Geralm,3,0)</f>
        <v>138756.04</v>
      </c>
      <c r="G13" s="16"/>
      <c r="H13" s="0" t="e">
        <f aca="false">VLOOKUP(B13,santa,2,0)</f>
        <v>#N/A</v>
      </c>
      <c r="I13" s="0" t="e">
        <f aca="false">VLOOKUP(B13,santa,3,0)</f>
        <v>#N/A</v>
      </c>
      <c r="J13" s="0" t="n">
        <f aca="false">VLOOKUP(B13,pacsc,15,0)</f>
        <v>99</v>
      </c>
      <c r="K13" s="0" t="n">
        <f aca="false">VLOOKUP(B13,pacasc,15,0)</f>
        <v>34100</v>
      </c>
      <c r="L13" s="0" t="n">
        <f aca="false">VLOOKUP(B13,presc,47,0)</f>
        <v>99</v>
      </c>
      <c r="M13" s="0" t="n">
        <f aca="false">VLOOKUP(B13,preasc,47,0)</f>
        <v>64163.26</v>
      </c>
      <c r="N13" s="0" t="n">
        <f aca="false">VLOOKUP(B13,Geralf,2,0)</f>
        <v>2</v>
      </c>
      <c r="O13" s="0" t="n">
        <f aca="false">VLOOKUP(B13,Geralf,3,0)</f>
        <v>92886.48</v>
      </c>
      <c r="P13" s="0" t="e">
        <f aca="false">VLOOKUP(B13,minis,2,0)</f>
        <v>#N/A</v>
      </c>
      <c r="Q13" s="0" t="e">
        <f aca="false">VLOOKUP(B13,minis,3,0)</f>
        <v>#N/A</v>
      </c>
      <c r="R13" s="0" t="n">
        <f aca="false">VLOOKUP(B13,pacms,10,0)</f>
        <v>2</v>
      </c>
      <c r="S13" s="0" t="n">
        <f aca="false">VLOOKUP(B13,pacams,10,0)</f>
        <v>1000</v>
      </c>
      <c r="T13" s="0" t="n">
        <f aca="false">VLOOKUP(B13,prems,42,0)</f>
        <v>2</v>
      </c>
      <c r="U13" s="0" t="n">
        <f aca="false">VLOOKUP(B13,preams,42,0)</f>
        <v>0</v>
      </c>
    </row>
    <row r="14" customFormat="false" ht="12.8" hidden="false" customHeight="false" outlineLevel="0" collapsed="false">
      <c r="A14" s="0" t="str">
        <f aca="false">LEFT(B14,7)</f>
        <v>2436469</v>
      </c>
      <c r="B14" s="0" t="s">
        <v>245</v>
      </c>
      <c r="C14" s="0" t="str">
        <f aca="false">VLOOKUP(A14,bsih,4,0)</f>
        <v>420910 Joinville</v>
      </c>
      <c r="D14" s="0" t="n">
        <f aca="false">VLOOKUP(B14,Geralm,2,0)</f>
        <v>128</v>
      </c>
      <c r="E14" s="0" t="n">
        <f aca="false">VLOOKUP(B14,Geralm,3,0)</f>
        <v>106314.9</v>
      </c>
      <c r="G14" s="16"/>
      <c r="H14" s="0" t="e">
        <f aca="false">VLOOKUP(B14,santa,2,0)</f>
        <v>#N/A</v>
      </c>
      <c r="I14" s="0" t="e">
        <f aca="false">VLOOKUP(B14,santa,3,0)</f>
        <v>#N/A</v>
      </c>
      <c r="J14" s="0" t="n">
        <f aca="false">VLOOKUP(B14,pacsc,15,0)</f>
        <v>128</v>
      </c>
      <c r="K14" s="0" t="n">
        <f aca="false">VLOOKUP(B14,pacasc,15,0)</f>
        <v>52500</v>
      </c>
      <c r="L14" s="0" t="n">
        <f aca="false">VLOOKUP(B14,presc,47,0)</f>
        <v>128</v>
      </c>
      <c r="M14" s="0" t="n">
        <f aca="false">VLOOKUP(B14,preasc,47,0)</f>
        <v>79798.88</v>
      </c>
      <c r="N14" s="0" t="e">
        <f aca="false">VLOOKUP(B14,Geralf,2,0)</f>
        <v>#N/A</v>
      </c>
      <c r="O14" s="0" t="e">
        <f aca="false">VLOOKUP(B14,Geralf,3,0)</f>
        <v>#N/A</v>
      </c>
      <c r="P14" s="0" t="e">
        <f aca="false">VLOOKUP(B14,minis,2,0)</f>
        <v>#N/A</v>
      </c>
      <c r="Q14" s="0" t="e">
        <f aca="false">VLOOKUP(B14,minis,3,0)</f>
        <v>#N/A</v>
      </c>
      <c r="R14" s="0" t="e">
        <f aca="false">VLOOKUP(B14,pacms,10,0)</f>
        <v>#N/A</v>
      </c>
      <c r="S14" s="0" t="e">
        <f aca="false">VLOOKUP(B14,pacams,10,0)</f>
        <v>#N/A</v>
      </c>
      <c r="T14" s="0" t="e">
        <f aca="false">VLOOKUP(B14,prems,42,0)</f>
        <v>#N/A</v>
      </c>
      <c r="U14" s="0" t="e">
        <f aca="false">VLOOKUP(B14,preams,42,0)</f>
        <v>#N/A</v>
      </c>
    </row>
    <row r="15" customFormat="false" ht="12.8" hidden="false" customHeight="false" outlineLevel="0" collapsed="false">
      <c r="A15" s="0" t="str">
        <f aca="false">LEFT(B15,7)</f>
        <v>2490935</v>
      </c>
      <c r="B15" s="0" t="s">
        <v>249</v>
      </c>
      <c r="C15" s="0" t="str">
        <f aca="false">VLOOKUP(A15,bsih,4,0)</f>
        <v>421830 Três Barras</v>
      </c>
      <c r="D15" s="0" t="n">
        <f aca="false">VLOOKUP(B15,Geralm,2,0)</f>
        <v>58</v>
      </c>
      <c r="E15" s="0" t="n">
        <f aca="false">VLOOKUP(B15,Geralm,3,0)</f>
        <v>39324.37</v>
      </c>
      <c r="G15" s="16"/>
      <c r="H15" s="0" t="n">
        <f aca="false">VLOOKUP(B15,santa,2,0)</f>
        <v>58</v>
      </c>
      <c r="I15" s="0" t="n">
        <f aca="false">VLOOKUP(B15,santa,3,0)</f>
        <v>39324.37</v>
      </c>
      <c r="J15" s="0" t="n">
        <f aca="false">VLOOKUP(B15,pacsc,15,0)</f>
        <v>58</v>
      </c>
      <c r="K15" s="0" t="n">
        <f aca="false">VLOOKUP(B15,pacasc,15,0)</f>
        <v>14850</v>
      </c>
      <c r="L15" s="0" t="n">
        <f aca="false">VLOOKUP(B15,presc,47,0)</f>
        <v>58</v>
      </c>
      <c r="M15" s="0" t="n">
        <f aca="false">VLOOKUP(B15,preasc,47,0)</f>
        <v>40837.67</v>
      </c>
      <c r="N15" s="0" t="n">
        <f aca="false">VLOOKUP(B15,Geralf,2,0)</f>
        <v>9</v>
      </c>
      <c r="O15" s="0" t="n">
        <f aca="false">VLOOKUP(B15,Geralf,3,0)</f>
        <v>5795.15</v>
      </c>
      <c r="P15" s="0" t="n">
        <f aca="false">VLOOKUP(B15,minis,2,0)</f>
        <v>9</v>
      </c>
      <c r="Q15" s="0" t="n">
        <f aca="false">VLOOKUP(B15,minis,3,0)</f>
        <v>5795.15</v>
      </c>
      <c r="R15" s="0" t="n">
        <f aca="false">VLOOKUP(B15,pacms,10,0)</f>
        <v>9</v>
      </c>
      <c r="S15" s="0" t="n">
        <f aca="false">VLOOKUP(B15,pacams,10,0)</f>
        <v>2250</v>
      </c>
      <c r="T15" s="0" t="n">
        <f aca="false">VLOOKUP(B15,prems,42,0)</f>
        <v>9</v>
      </c>
      <c r="U15" s="0" t="n">
        <f aca="false">VLOOKUP(B15,preams,42,0)</f>
        <v>563.31</v>
      </c>
    </row>
    <row r="16" customFormat="false" ht="12.8" hidden="false" customHeight="false" outlineLevel="0" collapsed="false">
      <c r="A16" s="0" t="str">
        <f aca="false">LEFT(B16,7)</f>
        <v>2491249</v>
      </c>
      <c r="B16" s="0" t="s">
        <v>252</v>
      </c>
      <c r="C16" s="0" t="str">
        <f aca="false">VLOOKUP(A16,bsih,4,0)</f>
        <v>420380 Canoinhas</v>
      </c>
      <c r="D16" s="0" t="n">
        <f aca="false">VLOOKUP(B16,Geralm,2,0)</f>
        <v>37</v>
      </c>
      <c r="E16" s="0" t="n">
        <f aca="false">VLOOKUP(B16,Geralm,3,0)</f>
        <v>22286.42</v>
      </c>
      <c r="G16" s="16"/>
      <c r="H16" s="0" t="n">
        <f aca="false">VLOOKUP(B16,santa,2,0)</f>
        <v>37</v>
      </c>
      <c r="I16" s="0" t="n">
        <f aca="false">VLOOKUP(B16,santa,3,0)</f>
        <v>22286.42</v>
      </c>
      <c r="J16" s="0" t="n">
        <f aca="false">VLOOKUP(B16,pacsc,15,0)</f>
        <v>37</v>
      </c>
      <c r="K16" s="0" t="n">
        <f aca="false">VLOOKUP(B16,pacasc,15,0)</f>
        <v>10200</v>
      </c>
      <c r="L16" s="0" t="n">
        <f aca="false">VLOOKUP(B16,presc,47,0)</f>
        <v>37</v>
      </c>
      <c r="M16" s="0" t="n">
        <f aca="false">VLOOKUP(B16,preasc,47,0)</f>
        <v>20857.14</v>
      </c>
      <c r="N16" s="0" t="n">
        <f aca="false">VLOOKUP(B16,Geralf,2,0)</f>
        <v>9</v>
      </c>
      <c r="O16" s="0" t="n">
        <f aca="false">VLOOKUP(B16,Geralf,3,0)</f>
        <v>4255.76</v>
      </c>
      <c r="P16" s="0" t="n">
        <f aca="false">VLOOKUP(B16,minis,2,0)</f>
        <v>9</v>
      </c>
      <c r="Q16" s="0" t="n">
        <f aca="false">VLOOKUP(B16,minis,3,0)</f>
        <v>4255.76</v>
      </c>
      <c r="R16" s="0" t="n">
        <f aca="false">VLOOKUP(B16,pacms,10,0)</f>
        <v>9</v>
      </c>
      <c r="S16" s="0" t="n">
        <f aca="false">VLOOKUP(B16,pacams,10,0)</f>
        <v>2150</v>
      </c>
      <c r="T16" s="0" t="n">
        <f aca="false">VLOOKUP(B16,prems,42,0)</f>
        <v>9</v>
      </c>
      <c r="U16" s="0" t="n">
        <f aca="false">VLOOKUP(B16,preams,42,0)</f>
        <v>865.6</v>
      </c>
    </row>
    <row r="17" customFormat="false" ht="12.8" hidden="false" customHeight="false" outlineLevel="0" collapsed="false">
      <c r="A17" s="0" t="str">
        <f aca="false">LEFT(B17,7)</f>
        <v>2504316</v>
      </c>
      <c r="B17" s="0" t="s">
        <v>559</v>
      </c>
      <c r="C17" s="0" t="str">
        <f aca="false">VLOOKUP(A17,bsih,4,0)</f>
        <v>420930 Lages</v>
      </c>
      <c r="D17" s="0" t="n">
        <f aca="false">VLOOKUP(B17,Geralm,2,0)</f>
        <v>13</v>
      </c>
      <c r="E17" s="0" t="n">
        <f aca="false">VLOOKUP(B17,Geralm,3,0)</f>
        <v>101097.68</v>
      </c>
      <c r="G17" s="16"/>
      <c r="H17" s="0" t="n">
        <f aca="false">VLOOKUP(B17,santa,2,0)</f>
        <v>3</v>
      </c>
      <c r="I17" s="0" t="n">
        <f aca="false">VLOOKUP(B17,santa,3,0)</f>
        <v>4052.41</v>
      </c>
      <c r="J17" s="0" t="n">
        <f aca="false">VLOOKUP(B17,pacsc,15,0)</f>
        <v>13</v>
      </c>
      <c r="K17" s="0" t="n">
        <f aca="false">VLOOKUP(B17,pacasc,15,0)</f>
        <v>6000</v>
      </c>
      <c r="L17" s="0" t="n">
        <f aca="false">VLOOKUP(B17,presc,47,0)</f>
        <v>13</v>
      </c>
      <c r="M17" s="0" t="n">
        <f aca="false">VLOOKUP(B17,preasc,47,0)</f>
        <v>10396.34</v>
      </c>
      <c r="N17" s="0" t="n">
        <f aca="false">VLOOKUP(B17,Geralf,2,0)</f>
        <v>3</v>
      </c>
      <c r="O17" s="0" t="n">
        <f aca="false">VLOOKUP(B17,Geralf,3,0)</f>
        <v>66265.45</v>
      </c>
      <c r="P17" s="0" t="e">
        <f aca="false">VLOOKUP(B17,minis,2,0)</f>
        <v>#N/A</v>
      </c>
      <c r="Q17" s="0" t="e">
        <f aca="false">VLOOKUP(B17,minis,3,0)</f>
        <v>#N/A</v>
      </c>
      <c r="R17" s="0" t="n">
        <f aca="false">VLOOKUP(B17,pacms,10,0)</f>
        <v>3</v>
      </c>
      <c r="S17" s="0" t="n">
        <f aca="false">VLOOKUP(B17,pacams,10,0)</f>
        <v>1500</v>
      </c>
      <c r="T17" s="0" t="n">
        <f aca="false">VLOOKUP(B17,prems,42,0)</f>
        <v>3</v>
      </c>
      <c r="U17" s="0" t="n">
        <f aca="false">VLOOKUP(B17,preams,42,0)</f>
        <v>0</v>
      </c>
    </row>
    <row r="18" customFormat="false" ht="12.8" hidden="false" customHeight="false" outlineLevel="0" collapsed="false">
      <c r="A18" s="0" t="str">
        <f aca="false">LEFT(B18,7)</f>
        <v>2504332</v>
      </c>
      <c r="B18" s="0" t="s">
        <v>560</v>
      </c>
      <c r="C18" s="0" t="str">
        <f aca="false">VLOOKUP(A18,bsih,4,0)</f>
        <v>420930 Lages</v>
      </c>
      <c r="D18" s="0" t="n">
        <f aca="false">VLOOKUP(B18,Geralm,2,0)</f>
        <v>18</v>
      </c>
      <c r="E18" s="0" t="n">
        <f aca="false">VLOOKUP(B18,Geralm,3,0)</f>
        <v>19348.58</v>
      </c>
      <c r="G18" s="16"/>
      <c r="H18" s="0" t="n">
        <f aca="false">VLOOKUP(B18,santa,2,0)</f>
        <v>11</v>
      </c>
      <c r="I18" s="0" t="n">
        <f aca="false">VLOOKUP(B18,santa,3,0)</f>
        <v>9698.13</v>
      </c>
      <c r="J18" s="0" t="n">
        <f aca="false">VLOOKUP(B18,pacsc,15,0)</f>
        <v>18</v>
      </c>
      <c r="K18" s="0" t="n">
        <f aca="false">VLOOKUP(B18,pacasc,15,0)</f>
        <v>4500</v>
      </c>
      <c r="L18" s="0" t="n">
        <f aca="false">VLOOKUP(B18,presc,47,0)</f>
        <v>18</v>
      </c>
      <c r="M18" s="0" t="n">
        <f aca="false">VLOOKUP(B18,preasc,47,0)</f>
        <v>13025.81</v>
      </c>
      <c r="N18" s="0" t="e">
        <f aca="false">VLOOKUP(B18,Geralf,2,0)</f>
        <v>#N/A</v>
      </c>
      <c r="O18" s="0" t="e">
        <f aca="false">VLOOKUP(B18,Geralf,3,0)</f>
        <v>#N/A</v>
      </c>
      <c r="P18" s="0" t="e">
        <f aca="false">VLOOKUP(B18,minis,2,0)</f>
        <v>#N/A</v>
      </c>
      <c r="Q18" s="0" t="e">
        <f aca="false">VLOOKUP(B18,minis,3,0)</f>
        <v>#N/A</v>
      </c>
      <c r="R18" s="0" t="e">
        <f aca="false">VLOOKUP(B18,pacms,10,0)</f>
        <v>#N/A</v>
      </c>
      <c r="S18" s="0" t="e">
        <f aca="false">VLOOKUP(B18,pacams,10,0)</f>
        <v>#N/A</v>
      </c>
      <c r="T18" s="0" t="e">
        <f aca="false">VLOOKUP(B18,prems,42,0)</f>
        <v>#N/A</v>
      </c>
      <c r="U18" s="0" t="e">
        <f aca="false">VLOOKUP(B18,preams,42,0)</f>
        <v>#N/A</v>
      </c>
    </row>
    <row r="19" customFormat="false" ht="12.8" hidden="false" customHeight="false" outlineLevel="0" collapsed="false">
      <c r="A19" s="0" t="str">
        <f aca="false">LEFT(B19,7)</f>
        <v>2521296</v>
      </c>
      <c r="B19" s="0" t="s">
        <v>273</v>
      </c>
      <c r="C19" s="0" t="str">
        <f aca="false">VLOOKUP(A19,bsih,4,0)</f>
        <v>420910 Joinville</v>
      </c>
      <c r="D19" s="0" t="n">
        <f aca="false">VLOOKUP(B19,Geralm,2,0)</f>
        <v>269</v>
      </c>
      <c r="E19" s="0" t="n">
        <f aca="false">VLOOKUP(B19,Geralm,3,0)</f>
        <v>300359.04</v>
      </c>
      <c r="G19" s="16"/>
      <c r="H19" s="0" t="n">
        <f aca="false">VLOOKUP(B19,santa,2,0)</f>
        <v>176</v>
      </c>
      <c r="I19" s="0" t="n">
        <f aca="false">VLOOKUP(B19,santa,3,0)</f>
        <v>257015.45</v>
      </c>
      <c r="J19" s="0" t="n">
        <f aca="false">VLOOKUP(B19,pacsc,15,0)</f>
        <v>269</v>
      </c>
      <c r="K19" s="0" t="n">
        <f aca="false">VLOOKUP(B19,pacasc,15,0)</f>
        <v>112500</v>
      </c>
      <c r="L19" s="0" t="n">
        <f aca="false">VLOOKUP(B19,presc,47,0)</f>
        <v>269</v>
      </c>
      <c r="M19" s="0" t="n">
        <f aca="false">VLOOKUP(B19,preasc,47,0)</f>
        <v>191765.27</v>
      </c>
      <c r="N19" s="0" t="n">
        <f aca="false">VLOOKUP(B19,Geralf,2,0)</f>
        <v>105</v>
      </c>
      <c r="O19" s="0" t="n">
        <f aca="false">VLOOKUP(B19,Geralf,3,0)</f>
        <v>278982.67</v>
      </c>
      <c r="P19" s="0" t="n">
        <f aca="false">VLOOKUP(B19,minis,2,0)</f>
        <v>105</v>
      </c>
      <c r="Q19" s="0" t="n">
        <f aca="false">VLOOKUP(B19,minis,3,0)</f>
        <v>278982.67</v>
      </c>
      <c r="R19" s="0" t="n">
        <f aca="false">VLOOKUP(B19,pacms,10,0)</f>
        <v>105</v>
      </c>
      <c r="S19" s="0" t="n">
        <f aca="false">VLOOKUP(B19,pacams,10,0)</f>
        <v>51500</v>
      </c>
      <c r="T19" s="0" t="n">
        <f aca="false">VLOOKUP(B19,prems,42,0)</f>
        <v>105</v>
      </c>
      <c r="U19" s="0" t="n">
        <f aca="false">VLOOKUP(B19,preams,42,0)</f>
        <v>130.02</v>
      </c>
    </row>
    <row r="20" customFormat="false" ht="12.8" hidden="false" customHeight="false" outlineLevel="0" collapsed="false">
      <c r="A20" s="0" t="str">
        <f aca="false">LEFT(B20,7)</f>
        <v>2521695</v>
      </c>
      <c r="B20" s="0" t="s">
        <v>279</v>
      </c>
      <c r="C20" s="0" t="str">
        <f aca="false">VLOOKUP(A20,bsih,4,0)</f>
        <v>421500 Rio Negrinho</v>
      </c>
      <c r="D20" s="0" t="n">
        <f aca="false">VLOOKUP(B20,Geralm,2,0)</f>
        <v>28</v>
      </c>
      <c r="E20" s="0" t="n">
        <f aca="false">VLOOKUP(B20,Geralm,3,0)</f>
        <v>12376.1</v>
      </c>
      <c r="G20" s="16"/>
      <c r="H20" s="0" t="n">
        <f aca="false">VLOOKUP(B20,santa,2,0)</f>
        <v>28</v>
      </c>
      <c r="I20" s="0" t="n">
        <f aca="false">VLOOKUP(B20,santa,3,0)</f>
        <v>12376.1</v>
      </c>
      <c r="J20" s="0" t="n">
        <f aca="false">VLOOKUP(B20,pacsc,15,0)</f>
        <v>28</v>
      </c>
      <c r="K20" s="0" t="n">
        <f aca="false">VLOOKUP(B20,pacasc,15,0)</f>
        <v>7750</v>
      </c>
      <c r="L20" s="0" t="n">
        <f aca="false">VLOOKUP(B20,presc,47,0)</f>
        <v>28</v>
      </c>
      <c r="M20" s="0" t="n">
        <f aca="false">VLOOKUP(B20,preasc,47,0)</f>
        <v>13500</v>
      </c>
      <c r="N20" s="0" t="n">
        <f aca="false">VLOOKUP(B20,Geralf,2,0)</f>
        <v>53</v>
      </c>
      <c r="O20" s="0" t="n">
        <f aca="false">VLOOKUP(B20,Geralf,3,0)</f>
        <v>41127.13</v>
      </c>
      <c r="P20" s="0" t="n">
        <f aca="false">VLOOKUP(B20,minis,2,0)</f>
        <v>53</v>
      </c>
      <c r="Q20" s="0" t="n">
        <f aca="false">VLOOKUP(B20,minis,3,0)</f>
        <v>41127.13</v>
      </c>
      <c r="R20" s="0" t="n">
        <f aca="false">VLOOKUP(B20,pacms,10,0)</f>
        <v>53</v>
      </c>
      <c r="S20" s="0" t="n">
        <f aca="false">VLOOKUP(B20,pacams,10,0)</f>
        <v>13500</v>
      </c>
      <c r="T20" s="0" t="n">
        <f aca="false">VLOOKUP(B20,prems,42,0)</f>
        <v>53</v>
      </c>
      <c r="U20" s="0" t="n">
        <f aca="false">VLOOKUP(B20,preams,42,0)</f>
        <v>1353.85</v>
      </c>
    </row>
    <row r="21" customFormat="false" ht="12.8" hidden="false" customHeight="false" outlineLevel="0" collapsed="false">
      <c r="A21" s="0" t="str">
        <f aca="false">LEFT(B21,7)</f>
        <v>2521792</v>
      </c>
      <c r="B21" s="0" t="s">
        <v>282</v>
      </c>
      <c r="C21" s="0" t="str">
        <f aca="false">VLOOKUP(A21,bsih,4,0)</f>
        <v>421580 São Bento do Sul</v>
      </c>
      <c r="D21" s="0" t="n">
        <f aca="false">VLOOKUP(B21,Geralm,2,0)</f>
        <v>16</v>
      </c>
      <c r="E21" s="0" t="n">
        <f aca="false">VLOOKUP(B21,Geralm,3,0)</f>
        <v>18630.36</v>
      </c>
      <c r="G21" s="16"/>
      <c r="H21" s="0" t="n">
        <f aca="false">VLOOKUP(B21,santa,2,0)</f>
        <v>6</v>
      </c>
      <c r="I21" s="0" t="n">
        <f aca="false">VLOOKUP(B21,santa,3,0)</f>
        <v>3115.49</v>
      </c>
      <c r="J21" s="0" t="n">
        <f aca="false">VLOOKUP(B21,pacsc,15,0)</f>
        <v>16</v>
      </c>
      <c r="K21" s="0" t="n">
        <f aca="false">VLOOKUP(B21,pacasc,15,0)</f>
        <v>5250</v>
      </c>
      <c r="L21" s="0" t="n">
        <f aca="false">VLOOKUP(B21,presc,47,0)</f>
        <v>16</v>
      </c>
      <c r="M21" s="0" t="n">
        <f aca="false">VLOOKUP(B21,preasc,47,0)</f>
        <v>9986.1</v>
      </c>
      <c r="N21" s="0" t="n">
        <f aca="false">VLOOKUP(B21,Geralf,2,0)</f>
        <v>57</v>
      </c>
      <c r="O21" s="0" t="n">
        <f aca="false">VLOOKUP(B21,Geralf,3,0)</f>
        <v>42223.49</v>
      </c>
      <c r="P21" s="0" t="n">
        <f aca="false">VLOOKUP(B21,minis,2,0)</f>
        <v>57</v>
      </c>
      <c r="Q21" s="0" t="n">
        <f aca="false">VLOOKUP(B21,minis,3,0)</f>
        <v>42223.49</v>
      </c>
      <c r="R21" s="0" t="n">
        <f aca="false">VLOOKUP(B21,pacms,10,0)</f>
        <v>57</v>
      </c>
      <c r="S21" s="0" t="n">
        <f aca="false">VLOOKUP(B21,pacams,10,0)</f>
        <v>16000</v>
      </c>
      <c r="T21" s="0" t="n">
        <f aca="false">VLOOKUP(B21,prems,42,0)</f>
        <v>57</v>
      </c>
      <c r="U21" s="0" t="n">
        <f aca="false">VLOOKUP(B21,preams,42,0)</f>
        <v>2477.39</v>
      </c>
    </row>
    <row r="22" customFormat="false" ht="12.8" hidden="false" customHeight="false" outlineLevel="0" collapsed="false">
      <c r="A22" s="0" t="str">
        <f aca="false">LEFT(B22,7)</f>
        <v>2521873</v>
      </c>
      <c r="B22" s="0" t="s">
        <v>285</v>
      </c>
      <c r="C22" s="0" t="str">
        <f aca="false">VLOOKUP(A22,bsih,4,0)</f>
        <v>420750 Indaial</v>
      </c>
      <c r="D22" s="0" t="n">
        <f aca="false">VLOOKUP(B22,Geralm,2,0)</f>
        <v>33</v>
      </c>
      <c r="E22" s="0" t="n">
        <f aca="false">VLOOKUP(B22,Geralm,3,0)</f>
        <v>41844.48</v>
      </c>
      <c r="G22" s="16"/>
      <c r="H22" s="0" t="n">
        <f aca="false">VLOOKUP(B22,santa,2,0)</f>
        <v>21</v>
      </c>
      <c r="I22" s="0" t="n">
        <f aca="false">VLOOKUP(B22,santa,3,0)</f>
        <v>32634.28</v>
      </c>
      <c r="J22" s="0" t="n">
        <f aca="false">VLOOKUP(B22,pacsc,15,0)</f>
        <v>33</v>
      </c>
      <c r="K22" s="0" t="n">
        <f aca="false">VLOOKUP(B22,pacasc,15,0)</f>
        <v>13550</v>
      </c>
      <c r="L22" s="0" t="n">
        <f aca="false">VLOOKUP(B22,presc,47,0)</f>
        <v>33</v>
      </c>
      <c r="M22" s="0" t="n">
        <f aca="false">VLOOKUP(B22,preasc,47,0)</f>
        <v>21317.59</v>
      </c>
      <c r="N22" s="0" t="n">
        <f aca="false">VLOOKUP(B22,Geralf,2,0)</f>
        <v>34</v>
      </c>
      <c r="O22" s="0" t="n">
        <f aca="false">VLOOKUP(B22,Geralf,3,0)</f>
        <v>46909.31</v>
      </c>
      <c r="P22" s="0" t="n">
        <f aca="false">VLOOKUP(B22,minis,2,0)</f>
        <v>34</v>
      </c>
      <c r="Q22" s="0" t="n">
        <f aca="false">VLOOKUP(B22,minis,3,0)</f>
        <v>46909.31</v>
      </c>
      <c r="R22" s="0" t="n">
        <f aca="false">VLOOKUP(B22,pacms,10,0)</f>
        <v>34</v>
      </c>
      <c r="S22" s="0" t="n">
        <f aca="false">VLOOKUP(B22,pacams,10,0)</f>
        <v>11750</v>
      </c>
      <c r="T22" s="0" t="n">
        <f aca="false">VLOOKUP(B22,prems,42,0)</f>
        <v>34</v>
      </c>
      <c r="U22" s="0" t="n">
        <f aca="false">VLOOKUP(B22,preams,42,0)</f>
        <v>2052.47</v>
      </c>
    </row>
    <row r="23" customFormat="false" ht="12.8" hidden="false" customHeight="false" outlineLevel="0" collapsed="false">
      <c r="A23" s="0" t="str">
        <f aca="false">LEFT(B23,7)</f>
        <v>2522209</v>
      </c>
      <c r="B23" s="0" t="s">
        <v>288</v>
      </c>
      <c r="C23" s="0" t="str">
        <f aca="false">VLOOKUP(A23,bsih,4,0)</f>
        <v>420240 Blumenau</v>
      </c>
      <c r="D23" s="0" t="n">
        <f aca="false">VLOOKUP(B23,Geralm,2,0)</f>
        <v>70</v>
      </c>
      <c r="E23" s="0" t="n">
        <f aca="false">VLOOKUP(B23,Geralm,3,0)</f>
        <v>63002.39</v>
      </c>
      <c r="G23" s="16"/>
      <c r="H23" s="0" t="n">
        <f aca="false">VLOOKUP(B23,santa,2,0)</f>
        <v>70</v>
      </c>
      <c r="I23" s="0" t="n">
        <f aca="false">VLOOKUP(B23,santa,3,0)</f>
        <v>63002.39</v>
      </c>
      <c r="J23" s="0" t="n">
        <f aca="false">VLOOKUP(B23,pacsc,15,0)</f>
        <v>70</v>
      </c>
      <c r="K23" s="0" t="n">
        <f aca="false">VLOOKUP(B23,pacasc,15,0)</f>
        <v>32050</v>
      </c>
      <c r="L23" s="0" t="n">
        <f aca="false">VLOOKUP(B23,presc,47,0)</f>
        <v>70</v>
      </c>
      <c r="M23" s="0" t="n">
        <f aca="false">VLOOKUP(B23,preasc,47,0)</f>
        <v>49381.93</v>
      </c>
      <c r="N23" s="0" t="n">
        <f aca="false">VLOOKUP(B23,Geralf,2,0)</f>
        <v>148</v>
      </c>
      <c r="O23" s="0" t="n">
        <f aca="false">VLOOKUP(B23,Geralf,3,0)</f>
        <v>173042.45</v>
      </c>
      <c r="P23" s="0" t="n">
        <f aca="false">VLOOKUP(B23,minis,2,0)</f>
        <v>148</v>
      </c>
      <c r="Q23" s="0" t="n">
        <f aca="false">VLOOKUP(B23,minis,3,0)</f>
        <v>173042.45</v>
      </c>
      <c r="R23" s="0" t="n">
        <f aca="false">VLOOKUP(B23,pacms,10,0)</f>
        <v>148</v>
      </c>
      <c r="S23" s="0" t="n">
        <f aca="false">VLOOKUP(B23,pacams,10,0)</f>
        <v>44000</v>
      </c>
      <c r="T23" s="0" t="n">
        <f aca="false">VLOOKUP(B23,prems,42,0)</f>
        <v>148</v>
      </c>
      <c r="U23" s="0" t="n">
        <f aca="false">VLOOKUP(B23,preams,42,0)</f>
        <v>16253</v>
      </c>
    </row>
    <row r="24" customFormat="false" ht="12.8" hidden="false" customHeight="false" outlineLevel="0" collapsed="false">
      <c r="A24" s="0" t="str">
        <f aca="false">LEFT(B24,7)</f>
        <v>2522411</v>
      </c>
      <c r="B24" s="0" t="s">
        <v>291</v>
      </c>
      <c r="C24" s="0" t="str">
        <f aca="false">VLOOKUP(A24,bsih,4,0)</f>
        <v>420290 Brusque</v>
      </c>
      <c r="D24" s="0" t="n">
        <f aca="false">VLOOKUP(B24,Geralm,2,0)</f>
        <v>77</v>
      </c>
      <c r="E24" s="0" t="n">
        <f aca="false">VLOOKUP(B24,Geralm,3,0)</f>
        <v>90895.32</v>
      </c>
      <c r="G24" s="16"/>
      <c r="H24" s="0" t="n">
        <f aca="false">VLOOKUP(B24,santa,2,0)</f>
        <v>9</v>
      </c>
      <c r="I24" s="0" t="n">
        <f aca="false">VLOOKUP(B24,santa,3,0)</f>
        <v>6352.49</v>
      </c>
      <c r="J24" s="0" t="n">
        <f aca="false">VLOOKUP(B24,pacsc,15,0)</f>
        <v>77</v>
      </c>
      <c r="K24" s="0" t="n">
        <f aca="false">VLOOKUP(B24,pacasc,15,0)</f>
        <v>33000</v>
      </c>
      <c r="L24" s="0" t="n">
        <f aca="false">VLOOKUP(B24,presc,47,0)</f>
        <v>77</v>
      </c>
      <c r="M24" s="0" t="n">
        <f aca="false">VLOOKUP(B24,preasc,47,0)</f>
        <v>43942.45</v>
      </c>
      <c r="N24" s="0" t="n">
        <f aca="false">VLOOKUP(B24,Geralf,2,0)</f>
        <v>119</v>
      </c>
      <c r="O24" s="0" t="n">
        <f aca="false">VLOOKUP(B24,Geralf,3,0)</f>
        <v>130087.3</v>
      </c>
      <c r="P24" s="0" t="n">
        <f aca="false">VLOOKUP(B24,minis,2,0)</f>
        <v>119</v>
      </c>
      <c r="Q24" s="0" t="n">
        <f aca="false">VLOOKUP(B24,minis,3,0)</f>
        <v>130087.3</v>
      </c>
      <c r="R24" s="0" t="n">
        <f aca="false">VLOOKUP(B24,pacms,10,0)</f>
        <v>119</v>
      </c>
      <c r="S24" s="0" t="n">
        <f aca="false">VLOOKUP(B24,pacams,10,0)</f>
        <v>36450</v>
      </c>
      <c r="T24" s="0" t="n">
        <f aca="false">VLOOKUP(B24,prems,42,0)</f>
        <v>119</v>
      </c>
      <c r="U24" s="0" t="n">
        <f aca="false">VLOOKUP(B24,preams,42,0)</f>
        <v>13411.94</v>
      </c>
    </row>
    <row r="25" customFormat="false" ht="12.8" hidden="false" customHeight="false" outlineLevel="0" collapsed="false">
      <c r="A25" s="0" t="str">
        <f aca="false">LEFT(B25,7)</f>
        <v>2522489</v>
      </c>
      <c r="B25" s="0" t="s">
        <v>294</v>
      </c>
      <c r="C25" s="0" t="str">
        <f aca="false">VLOOKUP(A25,bsih,4,0)</f>
        <v>420290 Brusque</v>
      </c>
      <c r="D25" s="0" t="n">
        <f aca="false">VLOOKUP(B25,Geralm,2,0)</f>
        <v>15</v>
      </c>
      <c r="E25" s="0" t="n">
        <f aca="false">VLOOKUP(B25,Geralm,3,0)</f>
        <v>7932.55</v>
      </c>
      <c r="G25" s="16"/>
      <c r="H25" s="0" t="e">
        <f aca="false">VLOOKUP(B25,santa,2,0)</f>
        <v>#N/A</v>
      </c>
      <c r="I25" s="0" t="e">
        <f aca="false">VLOOKUP(B25,santa,3,0)</f>
        <v>#N/A</v>
      </c>
      <c r="J25" s="0" t="n">
        <f aca="false">VLOOKUP(B25,pacsc,15,0)</f>
        <v>15</v>
      </c>
      <c r="K25" s="0" t="n">
        <f aca="false">VLOOKUP(B25,pacasc,15,0)</f>
        <v>5700</v>
      </c>
      <c r="L25" s="0" t="n">
        <f aca="false">VLOOKUP(B25,presc,47,0)</f>
        <v>15</v>
      </c>
      <c r="M25" s="0" t="n">
        <f aca="false">VLOOKUP(B25,preasc,47,0)</f>
        <v>9733.48</v>
      </c>
      <c r="N25" s="0" t="n">
        <f aca="false">VLOOKUP(B25,Geralf,2,0)</f>
        <v>84</v>
      </c>
      <c r="O25" s="0" t="n">
        <f aca="false">VLOOKUP(B25,Geralf,3,0)</f>
        <v>110378.12</v>
      </c>
      <c r="P25" s="0" t="n">
        <f aca="false">VLOOKUP(B25,minis,2,0)</f>
        <v>84</v>
      </c>
      <c r="Q25" s="0" t="n">
        <f aca="false">VLOOKUP(B25,minis,3,0)</f>
        <v>110378.12</v>
      </c>
      <c r="R25" s="0" t="n">
        <f aca="false">VLOOKUP(B25,pacms,10,0)</f>
        <v>84</v>
      </c>
      <c r="S25" s="0" t="n">
        <f aca="false">VLOOKUP(B25,pacams,10,0)</f>
        <v>26100</v>
      </c>
      <c r="T25" s="0" t="n">
        <f aca="false">VLOOKUP(B25,prems,42,0)</f>
        <v>84</v>
      </c>
      <c r="U25" s="0" t="n">
        <f aca="false">VLOOKUP(B25,preams,42,0)</f>
        <v>9325.34</v>
      </c>
    </row>
    <row r="26" customFormat="false" ht="12.8" hidden="false" customHeight="false" outlineLevel="0" collapsed="false">
      <c r="A26" s="0" t="str">
        <f aca="false">LEFT(B26,7)</f>
        <v>2522691</v>
      </c>
      <c r="B26" s="0" t="s">
        <v>296</v>
      </c>
      <c r="C26" s="0" t="str">
        <f aca="false">VLOOKUP(A26,bsih,4,0)</f>
        <v>420820 Itajaí</v>
      </c>
      <c r="D26" s="0" t="n">
        <f aca="false">VLOOKUP(B26,Geralm,2,0)</f>
        <v>61</v>
      </c>
      <c r="E26" s="0" t="n">
        <f aca="false">VLOOKUP(B26,Geralm,3,0)</f>
        <v>310841.82</v>
      </c>
      <c r="G26" s="16"/>
      <c r="H26" s="0" t="e">
        <f aca="false">VLOOKUP(B26,santa,2,0)</f>
        <v>#N/A</v>
      </c>
      <c r="I26" s="0" t="e">
        <f aca="false">VLOOKUP(B26,santa,3,0)</f>
        <v>#N/A</v>
      </c>
      <c r="J26" s="0" t="n">
        <f aca="false">VLOOKUP(B26,pacsc,15,0)</f>
        <v>61</v>
      </c>
      <c r="K26" s="0" t="n">
        <f aca="false">VLOOKUP(B26,pacasc,15,0)</f>
        <v>26900</v>
      </c>
      <c r="L26" s="0" t="n">
        <f aca="false">VLOOKUP(B26,presc,47,0)</f>
        <v>61</v>
      </c>
      <c r="M26" s="0" t="n">
        <f aca="false">VLOOKUP(B26,preasc,47,0)</f>
        <v>42802.31</v>
      </c>
      <c r="N26" s="0" t="n">
        <f aca="false">VLOOKUP(B26,Geralf,2,0)</f>
        <v>5</v>
      </c>
      <c r="O26" s="0" t="n">
        <f aca="false">VLOOKUP(B26,Geralf,3,0)</f>
        <v>80093.56</v>
      </c>
      <c r="P26" s="0" t="n">
        <f aca="false">VLOOKUP(B26,minis,2,0)</f>
        <v>3</v>
      </c>
      <c r="Q26" s="0" t="n">
        <f aca="false">VLOOKUP(B26,minis,3,0)</f>
        <v>9272.53</v>
      </c>
      <c r="R26" s="0" t="n">
        <f aca="false">VLOOKUP(B26,pacms,10,0)</f>
        <v>5</v>
      </c>
      <c r="S26" s="0" t="n">
        <f aca="false">VLOOKUP(B26,pacams,10,0)</f>
        <v>2250</v>
      </c>
      <c r="T26" s="0" t="n">
        <f aca="false">VLOOKUP(B26,prems,42,0)</f>
        <v>5</v>
      </c>
      <c r="U26" s="0" t="n">
        <f aca="false">VLOOKUP(B26,preams,42,0)</f>
        <v>374.84</v>
      </c>
    </row>
    <row r="27" customFormat="false" ht="12.8" hidden="false" customHeight="false" outlineLevel="0" collapsed="false">
      <c r="A27" s="0" t="str">
        <f aca="false">LEFT(B27,7)</f>
        <v>2537788</v>
      </c>
      <c r="B27" s="0" t="s">
        <v>306</v>
      </c>
      <c r="C27" s="0" t="str">
        <f aca="false">VLOOKUP(A27,bsih,4,0)</f>
        <v>420420 Chapecó</v>
      </c>
      <c r="D27" s="0" t="n">
        <f aca="false">VLOOKUP(B27,Geralm,2,0)</f>
        <v>83</v>
      </c>
      <c r="E27" s="0" t="n">
        <f aca="false">VLOOKUP(B27,Geralm,3,0)</f>
        <v>87861.1</v>
      </c>
      <c r="G27" s="16"/>
      <c r="H27" s="0" t="n">
        <f aca="false">VLOOKUP(B27,santa,2,0)</f>
        <v>5</v>
      </c>
      <c r="I27" s="0" t="n">
        <f aca="false">VLOOKUP(B27,santa,3,0)</f>
        <v>7342.37</v>
      </c>
      <c r="J27" s="0" t="n">
        <f aca="false">VLOOKUP(B27,pacsc,15,0)</f>
        <v>83</v>
      </c>
      <c r="K27" s="0" t="n">
        <f aca="false">VLOOKUP(B27,pacasc,15,0)</f>
        <v>31650</v>
      </c>
      <c r="L27" s="0" t="n">
        <f aca="false">VLOOKUP(B27,presc,47,0)</f>
        <v>83</v>
      </c>
      <c r="M27" s="0" t="n">
        <f aca="false">VLOOKUP(B27,preasc,47,0)</f>
        <v>50679.99</v>
      </c>
      <c r="N27" s="0" t="n">
        <f aca="false">VLOOKUP(B27,Geralf,2,0)</f>
        <v>29</v>
      </c>
      <c r="O27" s="0" t="n">
        <f aca="false">VLOOKUP(B27,Geralf,3,0)</f>
        <v>15598.01</v>
      </c>
      <c r="P27" s="0" t="n">
        <f aca="false">VLOOKUP(B27,minis,2,0)</f>
        <v>29</v>
      </c>
      <c r="Q27" s="0" t="n">
        <f aca="false">VLOOKUP(B27,minis,3,0)</f>
        <v>15598.01</v>
      </c>
      <c r="R27" s="0" t="n">
        <f aca="false">VLOOKUP(B27,pacms,10,0)</f>
        <v>29</v>
      </c>
      <c r="S27" s="0" t="n">
        <f aca="false">VLOOKUP(B27,pacams,10,0)</f>
        <v>12800</v>
      </c>
      <c r="T27" s="0" t="n">
        <f aca="false">VLOOKUP(B27,prems,42,0)</f>
        <v>29</v>
      </c>
      <c r="U27" s="0" t="n">
        <f aca="false">VLOOKUP(B27,preams,42,0)</f>
        <v>4884.16</v>
      </c>
    </row>
    <row r="28" customFormat="false" ht="12.8" hidden="false" customHeight="false" outlineLevel="0" collapsed="false">
      <c r="A28" s="0" t="str">
        <f aca="false">LEFT(B28,7)</f>
        <v>2538342</v>
      </c>
      <c r="B28" s="0" t="s">
        <v>329</v>
      </c>
      <c r="C28" s="0" t="str">
        <f aca="false">VLOOKUP(A28,bsih,4,0)</f>
        <v>421420 Quilombo</v>
      </c>
      <c r="D28" s="0" t="n">
        <f aca="false">VLOOKUP(B28,Geralm,2,0)</f>
        <v>1</v>
      </c>
      <c r="E28" s="0" t="n">
        <f aca="false">VLOOKUP(B28,Geralm,3,0)</f>
        <v>485.48</v>
      </c>
      <c r="G28" s="16"/>
      <c r="H28" s="0" t="e">
        <f aca="false">VLOOKUP(B28,santa,2,0)</f>
        <v>#N/A</v>
      </c>
      <c r="I28" s="0" t="e">
        <f aca="false">VLOOKUP(B28,santa,3,0)</f>
        <v>#N/A</v>
      </c>
      <c r="J28" s="0" t="n">
        <f aca="false">VLOOKUP(B28,pacsc,15,0)</f>
        <v>1</v>
      </c>
      <c r="K28" s="0" t="n">
        <f aca="false">VLOOKUP(B28,pacasc,15,0)</f>
        <v>250</v>
      </c>
      <c r="L28" s="0" t="n">
        <f aca="false">VLOOKUP(B28,presc,47,0)</f>
        <v>1</v>
      </c>
      <c r="M28" s="0" t="n">
        <f aca="false">VLOOKUP(B28,preasc,47,0)</f>
        <v>500</v>
      </c>
      <c r="N28" s="0" t="n">
        <f aca="false">VLOOKUP(B28,Geralf,2,0)</f>
        <v>3</v>
      </c>
      <c r="O28" s="0" t="n">
        <f aca="false">VLOOKUP(B28,Geralf,3,0)</f>
        <v>1878.57</v>
      </c>
      <c r="P28" s="0" t="n">
        <f aca="false">VLOOKUP(B28,minis,2,0)</f>
        <v>3</v>
      </c>
      <c r="Q28" s="0" t="n">
        <f aca="false">VLOOKUP(B28,minis,3,0)</f>
        <v>1878.57</v>
      </c>
      <c r="R28" s="0" t="n">
        <f aca="false">VLOOKUP(B28,pacms,10,0)</f>
        <v>3</v>
      </c>
      <c r="S28" s="0" t="n">
        <f aca="false">VLOOKUP(B28,pacams,10,0)</f>
        <v>750</v>
      </c>
      <c r="T28" s="0" t="n">
        <f aca="false">VLOOKUP(B28,prems,42,0)</f>
        <v>3</v>
      </c>
      <c r="U28" s="0" t="n">
        <f aca="false">VLOOKUP(B28,preams,42,0)</f>
        <v>61.13</v>
      </c>
    </row>
    <row r="29" customFormat="false" ht="12.8" hidden="false" customHeight="false" outlineLevel="0" collapsed="false">
      <c r="A29" s="0" t="str">
        <f aca="false">LEFT(B29,7)</f>
        <v>2543079</v>
      </c>
      <c r="B29" s="0" t="s">
        <v>338</v>
      </c>
      <c r="C29" s="0" t="str">
        <f aca="false">VLOOKUP(A29,bsih,4,0)</f>
        <v>421030 Major Vieira</v>
      </c>
      <c r="D29" s="0" t="n">
        <f aca="false">VLOOKUP(B29,Geralm,2,0)</f>
        <v>12</v>
      </c>
      <c r="E29" s="0" t="n">
        <f aca="false">VLOOKUP(B29,Geralm,3,0)</f>
        <v>7362.97</v>
      </c>
      <c r="G29" s="16"/>
      <c r="H29" s="0" t="n">
        <f aca="false">VLOOKUP(B29,santa,2,0)</f>
        <v>2</v>
      </c>
      <c r="I29" s="0" t="n">
        <f aca="false">VLOOKUP(B29,santa,3,0)</f>
        <v>713.62</v>
      </c>
      <c r="J29" s="0" t="n">
        <f aca="false">VLOOKUP(B29,pacsc,15,0)</f>
        <v>12</v>
      </c>
      <c r="K29" s="0" t="n">
        <f aca="false">VLOOKUP(B29,pacasc,15,0)</f>
        <v>3500</v>
      </c>
      <c r="L29" s="0" t="n">
        <f aca="false">VLOOKUP(B29,presc,47,0)</f>
        <v>12</v>
      </c>
      <c r="M29" s="0" t="n">
        <f aca="false">VLOOKUP(B29,preasc,47,0)</f>
        <v>7084.9</v>
      </c>
      <c r="N29" s="0" t="e">
        <f aca="false">VLOOKUP(B29,Geralf,2,0)</f>
        <v>#N/A</v>
      </c>
      <c r="O29" s="0" t="e">
        <f aca="false">VLOOKUP(B29,Geralf,3,0)</f>
        <v>#N/A</v>
      </c>
      <c r="P29" s="0" t="e">
        <f aca="false">VLOOKUP(B29,minis,2,0)</f>
        <v>#N/A</v>
      </c>
      <c r="Q29" s="0" t="e">
        <f aca="false">VLOOKUP(B29,minis,3,0)</f>
        <v>#N/A</v>
      </c>
      <c r="R29" s="0" t="e">
        <f aca="false">VLOOKUP(B29,pacms,10,0)</f>
        <v>#N/A</v>
      </c>
      <c r="S29" s="0" t="e">
        <f aca="false">VLOOKUP(B29,pacams,10,0)</f>
        <v>#N/A</v>
      </c>
      <c r="T29" s="0" t="e">
        <f aca="false">VLOOKUP(B29,prems,42,0)</f>
        <v>#N/A</v>
      </c>
      <c r="U29" s="0" t="e">
        <f aca="false">VLOOKUP(B29,preams,42,0)</f>
        <v>#N/A</v>
      </c>
    </row>
    <row r="30" customFormat="false" ht="12.8" hidden="false" customHeight="false" outlineLevel="0" collapsed="false">
      <c r="A30" s="0" t="str">
        <f aca="false">LEFT(B30,7)</f>
        <v>2555840</v>
      </c>
      <c r="B30" s="0" t="s">
        <v>361</v>
      </c>
      <c r="C30" s="0" t="str">
        <f aca="false">VLOOKUP(A30,bsih,4,0)</f>
        <v>421170 Orleans</v>
      </c>
      <c r="D30" s="0" t="n">
        <f aca="false">VLOOKUP(B30,Geralm,2,0)</f>
        <v>6</v>
      </c>
      <c r="E30" s="0" t="n">
        <f aca="false">VLOOKUP(B30,Geralm,3,0)</f>
        <v>1379.56</v>
      </c>
      <c r="G30" s="16"/>
      <c r="H30" s="0" t="n">
        <f aca="false">VLOOKUP(B30,santa,2,0)</f>
        <v>6</v>
      </c>
      <c r="I30" s="0" t="n">
        <f aca="false">VLOOKUP(B30,santa,3,0)</f>
        <v>1379.56</v>
      </c>
      <c r="J30" s="0" t="n">
        <f aca="false">VLOOKUP(B30,pacsc,15,0)</f>
        <v>6</v>
      </c>
      <c r="K30" s="0" t="n">
        <f aca="false">VLOOKUP(B30,pacasc,15,0)</f>
        <v>2750</v>
      </c>
      <c r="L30" s="0" t="n">
        <f aca="false">VLOOKUP(B30,presc,47,0)</f>
        <v>6</v>
      </c>
      <c r="M30" s="0" t="n">
        <f aca="false">VLOOKUP(B30,preasc,47,0)</f>
        <v>2600</v>
      </c>
      <c r="N30" s="0" t="n">
        <f aca="false">VLOOKUP(B30,Geralf,2,0)</f>
        <v>14</v>
      </c>
      <c r="O30" s="0" t="n">
        <f aca="false">VLOOKUP(B30,Geralf,3,0)</f>
        <v>14949.73</v>
      </c>
      <c r="P30" s="0" t="n">
        <f aca="false">VLOOKUP(B30,minis,2,0)</f>
        <v>14</v>
      </c>
      <c r="Q30" s="0" t="n">
        <f aca="false">VLOOKUP(B30,minis,3,0)</f>
        <v>14949.73</v>
      </c>
      <c r="R30" s="0" t="n">
        <f aca="false">VLOOKUP(B30,pacms,10,0)</f>
        <v>14</v>
      </c>
      <c r="S30" s="0" t="n">
        <f aca="false">VLOOKUP(B30,pacams,10,0)</f>
        <v>4800</v>
      </c>
      <c r="T30" s="0" t="n">
        <f aca="false">VLOOKUP(B30,prems,42,0)</f>
        <v>14</v>
      </c>
      <c r="U30" s="0" t="n">
        <f aca="false">VLOOKUP(B30,preams,42,0)</f>
        <v>2494.75</v>
      </c>
    </row>
    <row r="31" customFormat="false" ht="12.8" hidden="false" customHeight="false" outlineLevel="0" collapsed="false">
      <c r="A31" s="0" t="str">
        <f aca="false">LEFT(B31,7)</f>
        <v>2558017</v>
      </c>
      <c r="B31" s="0" t="s">
        <v>367</v>
      </c>
      <c r="C31" s="0" t="str">
        <f aca="false">VLOOKUP(A31,bsih,4,0)</f>
        <v>420940 Laguna</v>
      </c>
      <c r="D31" s="0" t="n">
        <f aca="false">VLOOKUP(B31,Geralm,2,0)</f>
        <v>3</v>
      </c>
      <c r="E31" s="0" t="n">
        <f aca="false">VLOOKUP(B31,Geralm,3,0)</f>
        <v>3208.82</v>
      </c>
      <c r="G31" s="16"/>
      <c r="H31" s="0" t="n">
        <f aca="false">VLOOKUP(B31,santa,2,0)</f>
        <v>3</v>
      </c>
      <c r="I31" s="0" t="n">
        <f aca="false">VLOOKUP(B31,santa,3,0)</f>
        <v>3208.82</v>
      </c>
      <c r="J31" s="0" t="n">
        <f aca="false">VLOOKUP(B31,pacsc,15,0)</f>
        <v>3</v>
      </c>
      <c r="K31" s="0" t="n">
        <f aca="false">VLOOKUP(B31,pacasc,15,0)</f>
        <v>1000</v>
      </c>
      <c r="L31" s="0" t="n">
        <f aca="false">VLOOKUP(B31,presc,47,0)</f>
        <v>3</v>
      </c>
      <c r="M31" s="0" t="n">
        <f aca="false">VLOOKUP(B31,preasc,47,0)</f>
        <v>1700</v>
      </c>
      <c r="N31" s="0" t="n">
        <f aca="false">VLOOKUP(B31,Geralf,2,0)</f>
        <v>55</v>
      </c>
      <c r="O31" s="0" t="n">
        <f aca="false">VLOOKUP(B31,Geralf,3,0)</f>
        <v>38863.15</v>
      </c>
      <c r="P31" s="0" t="n">
        <f aca="false">VLOOKUP(B31,minis,2,0)</f>
        <v>55</v>
      </c>
      <c r="Q31" s="0" t="n">
        <f aca="false">VLOOKUP(B31,minis,3,0)</f>
        <v>38863.15</v>
      </c>
      <c r="R31" s="0" t="n">
        <f aca="false">VLOOKUP(B31,pacms,10,0)</f>
        <v>55</v>
      </c>
      <c r="S31" s="0" t="n">
        <f aca="false">VLOOKUP(B31,pacams,10,0)</f>
        <v>19150</v>
      </c>
      <c r="T31" s="0" t="n">
        <f aca="false">VLOOKUP(B31,prems,42,0)</f>
        <v>55</v>
      </c>
      <c r="U31" s="0" t="n">
        <f aca="false">VLOOKUP(B31,preams,42,0)</f>
        <v>7197.39</v>
      </c>
    </row>
    <row r="32" customFormat="false" ht="12.8" hidden="false" customHeight="false" outlineLevel="0" collapsed="false">
      <c r="A32" s="0" t="str">
        <f aca="false">LEFT(B32,7)</f>
        <v>2558246</v>
      </c>
      <c r="B32" s="0" t="s">
        <v>370</v>
      </c>
      <c r="C32" s="0" t="str">
        <f aca="false">VLOOKUP(A32,bsih,4,0)</f>
        <v>420240 Blumenau</v>
      </c>
      <c r="D32" s="0" t="n">
        <f aca="false">VLOOKUP(B32,Geralm,2,0)</f>
        <v>58</v>
      </c>
      <c r="E32" s="0" t="n">
        <f aca="false">VLOOKUP(B32,Geralm,3,0)</f>
        <v>73407.62</v>
      </c>
      <c r="G32" s="16"/>
      <c r="H32" s="0" t="n">
        <f aca="false">VLOOKUP(B32,santa,2,0)</f>
        <v>1</v>
      </c>
      <c r="I32" s="0" t="n">
        <f aca="false">VLOOKUP(B32,santa,3,0)</f>
        <v>965.4</v>
      </c>
      <c r="J32" s="0" t="n">
        <f aca="false">VLOOKUP(B32,pacsc,15,0)</f>
        <v>58</v>
      </c>
      <c r="K32" s="0" t="n">
        <f aca="false">VLOOKUP(B32,pacasc,15,0)</f>
        <v>20950</v>
      </c>
      <c r="L32" s="0" t="n">
        <f aca="false">VLOOKUP(B32,presc,47,0)</f>
        <v>58</v>
      </c>
      <c r="M32" s="0" t="n">
        <f aca="false">VLOOKUP(B32,preasc,47,0)</f>
        <v>35937.37</v>
      </c>
      <c r="N32" s="0" t="n">
        <f aca="false">VLOOKUP(B32,Geralf,2,0)</f>
        <v>38</v>
      </c>
      <c r="O32" s="0" t="n">
        <f aca="false">VLOOKUP(B32,Geralf,3,0)</f>
        <v>177584.82</v>
      </c>
      <c r="P32" s="0" t="n">
        <f aca="false">VLOOKUP(B32,minis,2,0)</f>
        <v>35</v>
      </c>
      <c r="Q32" s="0" t="n">
        <f aca="false">VLOOKUP(B32,minis,3,0)</f>
        <v>48739.9</v>
      </c>
      <c r="R32" s="0" t="n">
        <f aca="false">VLOOKUP(B32,pacms,10,0)</f>
        <v>38</v>
      </c>
      <c r="S32" s="0" t="n">
        <f aca="false">VLOOKUP(B32,pacams,10,0)</f>
        <v>11000</v>
      </c>
      <c r="T32" s="0" t="n">
        <f aca="false">VLOOKUP(B32,prems,42,0)</f>
        <v>38</v>
      </c>
      <c r="U32" s="0" t="n">
        <f aca="false">VLOOKUP(B32,preams,42,0)</f>
        <v>2438.13</v>
      </c>
    </row>
    <row r="33" customFormat="false" ht="12.8" hidden="false" customHeight="false" outlineLevel="0" collapsed="false">
      <c r="A33" s="0" t="str">
        <f aca="false">LEFT(B33,7)</f>
        <v>2558254</v>
      </c>
      <c r="B33" s="0" t="s">
        <v>372</v>
      </c>
      <c r="C33" s="0" t="str">
        <f aca="false">VLOOKUP(A33,bsih,4,0)</f>
        <v>420240 Blumenau</v>
      </c>
      <c r="D33" s="0" t="n">
        <f aca="false">VLOOKUP(B33,Geralm,2,0)</f>
        <v>62</v>
      </c>
      <c r="E33" s="0" t="n">
        <f aca="false">VLOOKUP(B33,Geralm,3,0)</f>
        <v>176853.52</v>
      </c>
      <c r="G33" s="16"/>
      <c r="H33" s="0" t="n">
        <f aca="false">VLOOKUP(B33,santa,2,0)</f>
        <v>12</v>
      </c>
      <c r="I33" s="0" t="n">
        <f aca="false">VLOOKUP(B33,santa,3,0)</f>
        <v>76196.97</v>
      </c>
      <c r="J33" s="0" t="n">
        <f aca="false">VLOOKUP(B33,pacsc,15,0)</f>
        <v>62</v>
      </c>
      <c r="K33" s="0" t="n">
        <f aca="false">VLOOKUP(B33,pacasc,15,0)</f>
        <v>27050</v>
      </c>
      <c r="L33" s="0" t="n">
        <f aca="false">VLOOKUP(B33,presc,47,0)</f>
        <v>62</v>
      </c>
      <c r="M33" s="0" t="n">
        <f aca="false">VLOOKUP(B33,preasc,47,0)</f>
        <v>40197.29</v>
      </c>
      <c r="N33" s="0" t="n">
        <f aca="false">VLOOKUP(B33,Geralf,2,0)</f>
        <v>49</v>
      </c>
      <c r="O33" s="0" t="n">
        <f aca="false">VLOOKUP(B33,Geralf,3,0)</f>
        <v>111510.14</v>
      </c>
      <c r="P33" s="0" t="n">
        <f aca="false">VLOOKUP(B33,minis,2,0)</f>
        <v>40</v>
      </c>
      <c r="Q33" s="0" t="n">
        <f aca="false">VLOOKUP(B33,minis,3,0)</f>
        <v>44168.42</v>
      </c>
      <c r="R33" s="0" t="n">
        <f aca="false">VLOOKUP(B33,pacms,10,0)</f>
        <v>49</v>
      </c>
      <c r="S33" s="0" t="n">
        <f aca="false">VLOOKUP(B33,pacams,10,0)</f>
        <v>18400</v>
      </c>
      <c r="T33" s="0" t="n">
        <f aca="false">VLOOKUP(B33,prems,42,0)</f>
        <v>49</v>
      </c>
      <c r="U33" s="0" t="n">
        <f aca="false">VLOOKUP(B33,preams,42,0)</f>
        <v>3378.82</v>
      </c>
    </row>
    <row r="34" customFormat="false" ht="12.8" hidden="false" customHeight="false" outlineLevel="0" collapsed="false">
      <c r="A34" s="0" t="str">
        <f aca="false">LEFT(B34,7)</f>
        <v>2568713</v>
      </c>
      <c r="B34" s="0" t="s">
        <v>380</v>
      </c>
      <c r="C34" s="0" t="str">
        <f aca="false">VLOOKUP(A34,bsih,4,0)</f>
        <v>421480 Rio do Sul</v>
      </c>
      <c r="D34" s="0" t="n">
        <f aca="false">VLOOKUP(B34,Geralm,2,0)</f>
        <v>17</v>
      </c>
      <c r="E34" s="0" t="n">
        <f aca="false">VLOOKUP(B34,Geralm,3,0)</f>
        <v>45009.49</v>
      </c>
      <c r="G34" s="16"/>
      <c r="H34" s="0" t="n">
        <f aca="false">VLOOKUP(B34,santa,2,0)</f>
        <v>2</v>
      </c>
      <c r="I34" s="0" t="n">
        <f aca="false">VLOOKUP(B34,santa,3,0)</f>
        <v>10453.95</v>
      </c>
      <c r="J34" s="0" t="n">
        <f aca="false">VLOOKUP(B34,pacsc,15,0)</f>
        <v>17</v>
      </c>
      <c r="K34" s="0" t="n">
        <f aca="false">VLOOKUP(B34,pacasc,15,0)</f>
        <v>6700</v>
      </c>
      <c r="L34" s="0" t="n">
        <f aca="false">VLOOKUP(B34,presc,47,0)</f>
        <v>17</v>
      </c>
      <c r="M34" s="0" t="n">
        <f aca="false">VLOOKUP(B34,preasc,47,0)</f>
        <v>11009.86</v>
      </c>
      <c r="N34" s="0" t="n">
        <f aca="false">VLOOKUP(B34,Geralf,2,0)</f>
        <v>45</v>
      </c>
      <c r="O34" s="0" t="n">
        <f aca="false">VLOOKUP(B34,Geralf,3,0)</f>
        <v>63495.11</v>
      </c>
      <c r="P34" s="0" t="n">
        <f aca="false">VLOOKUP(B34,minis,2,0)</f>
        <v>45</v>
      </c>
      <c r="Q34" s="0" t="n">
        <f aca="false">VLOOKUP(B34,minis,3,0)</f>
        <v>63495.11</v>
      </c>
      <c r="R34" s="0" t="n">
        <f aca="false">VLOOKUP(B34,pacms,10,0)</f>
        <v>45</v>
      </c>
      <c r="S34" s="0" t="n">
        <f aca="false">VLOOKUP(B34,pacams,10,0)</f>
        <v>12050</v>
      </c>
      <c r="T34" s="0" t="n">
        <f aca="false">VLOOKUP(B34,prems,42,0)</f>
        <v>45</v>
      </c>
      <c r="U34" s="0" t="n">
        <f aca="false">VLOOKUP(B34,preams,42,0)</f>
        <v>1645.33</v>
      </c>
    </row>
    <row r="35" customFormat="false" ht="12.8" hidden="false" customHeight="false" outlineLevel="0" collapsed="false">
      <c r="A35" s="0" t="str">
        <f aca="false">LEFT(B35,7)</f>
        <v>2658372</v>
      </c>
      <c r="B35" s="0" t="s">
        <v>561</v>
      </c>
      <c r="C35" s="0" t="str">
        <f aca="false">VLOOKUP(A35,bsih,4,0)</f>
        <v>420500 Dionísio Cerqueira</v>
      </c>
      <c r="D35" s="0" t="n">
        <f aca="false">VLOOKUP(B35,Geralm,2,0)</f>
        <v>7</v>
      </c>
      <c r="E35" s="0" t="n">
        <f aca="false">VLOOKUP(B35,Geralm,3,0)</f>
        <v>4037.79</v>
      </c>
      <c r="G35" s="16"/>
      <c r="H35" s="0" t="n">
        <f aca="false">VLOOKUP(B35,santa,2,0)</f>
        <v>3</v>
      </c>
      <c r="I35" s="0" t="n">
        <f aca="false">VLOOKUP(B35,santa,3,0)</f>
        <v>553.5</v>
      </c>
      <c r="J35" s="0" t="n">
        <f aca="false">VLOOKUP(B35,pacsc,15,0)</f>
        <v>7</v>
      </c>
      <c r="K35" s="0" t="n">
        <f aca="false">VLOOKUP(B35,pacasc,15,0)</f>
        <v>2750</v>
      </c>
      <c r="L35" s="0" t="n">
        <f aca="false">VLOOKUP(B35,presc,47,0)</f>
        <v>7</v>
      </c>
      <c r="M35" s="0" t="n">
        <f aca="false">VLOOKUP(B35,preasc,47,0)</f>
        <v>4000</v>
      </c>
      <c r="N35" s="0" t="n">
        <f aca="false">VLOOKUP(B35,Geralf,2,0)</f>
        <v>10</v>
      </c>
      <c r="O35" s="0" t="n">
        <f aca="false">VLOOKUP(B35,Geralf,3,0)</f>
        <v>5404.18</v>
      </c>
      <c r="P35" s="0" t="n">
        <f aca="false">VLOOKUP(B35,minis,2,0)</f>
        <v>10</v>
      </c>
      <c r="Q35" s="0" t="n">
        <f aca="false">VLOOKUP(B35,minis,3,0)</f>
        <v>5404.18</v>
      </c>
      <c r="R35" s="0" t="n">
        <f aca="false">VLOOKUP(B35,pacms,10,0)</f>
        <v>10</v>
      </c>
      <c r="S35" s="0" t="n">
        <f aca="false">VLOOKUP(B35,pacams,10,0)</f>
        <v>2500</v>
      </c>
      <c r="T35" s="0" t="n">
        <f aca="false">VLOOKUP(B35,prems,42,0)</f>
        <v>10</v>
      </c>
      <c r="U35" s="0" t="n">
        <f aca="false">VLOOKUP(B35,preams,42,0)</f>
        <v>412.55</v>
      </c>
    </row>
    <row r="36" customFormat="false" ht="12.8" hidden="false" customHeight="false" outlineLevel="0" collapsed="false">
      <c r="A36" s="0" t="str">
        <f aca="false">LEFT(B36,7)</f>
        <v>2662914</v>
      </c>
      <c r="B36" s="0" t="s">
        <v>562</v>
      </c>
      <c r="C36" s="0" t="str">
        <f aca="false">VLOOKUP(A36,bsih,4,0)</f>
        <v>420930 Lages</v>
      </c>
      <c r="D36" s="0" t="n">
        <f aca="false">VLOOKUP(B36,Geralm,2,0)</f>
        <v>7</v>
      </c>
      <c r="E36" s="0" t="n">
        <f aca="false">VLOOKUP(B36,Geralm,3,0)</f>
        <v>5575.24</v>
      </c>
      <c r="G36" s="16"/>
      <c r="H36" s="0" t="n">
        <f aca="false">VLOOKUP(B36,santa,2,0)</f>
        <v>6</v>
      </c>
      <c r="I36" s="0" t="n">
        <f aca="false">VLOOKUP(B36,santa,3,0)</f>
        <v>5330.93</v>
      </c>
      <c r="J36" s="0" t="n">
        <f aca="false">VLOOKUP(B36,pacsc,15,0)</f>
        <v>7</v>
      </c>
      <c r="K36" s="0" t="n">
        <f aca="false">VLOOKUP(B36,pacasc,15,0)</f>
        <v>3050</v>
      </c>
      <c r="L36" s="0" t="n">
        <f aca="false">VLOOKUP(B36,presc,47,0)</f>
        <v>7</v>
      </c>
      <c r="M36" s="0" t="n">
        <f aca="false">VLOOKUP(B36,preasc,47,0)</f>
        <v>5192.45</v>
      </c>
      <c r="N36" s="0" t="n">
        <f aca="false">VLOOKUP(B36,Geralf,2,0)</f>
        <v>44</v>
      </c>
      <c r="O36" s="0" t="n">
        <f aca="false">VLOOKUP(B36,Geralf,3,0)</f>
        <v>25456.72</v>
      </c>
      <c r="P36" s="0" t="n">
        <f aca="false">VLOOKUP(B36,minis,2,0)</f>
        <v>44</v>
      </c>
      <c r="Q36" s="0" t="n">
        <f aca="false">VLOOKUP(B36,minis,3,0)</f>
        <v>25456.72</v>
      </c>
      <c r="R36" s="0" t="n">
        <f aca="false">VLOOKUP(B36,pacms,10,0)</f>
        <v>44</v>
      </c>
      <c r="S36" s="0" t="n">
        <f aca="false">VLOOKUP(B36,pacams,10,0)</f>
        <v>13150</v>
      </c>
      <c r="T36" s="0" t="n">
        <f aca="false">VLOOKUP(B36,prems,42,0)</f>
        <v>44</v>
      </c>
      <c r="U36" s="0" t="n">
        <f aca="false">VLOOKUP(B36,preams,42,0)</f>
        <v>8507.84</v>
      </c>
    </row>
    <row r="37" customFormat="false" ht="12.8" hidden="false" customHeight="false" outlineLevel="0" collapsed="false">
      <c r="A37" s="0" t="str">
        <f aca="false">LEFT(B37,7)</f>
        <v>2674327</v>
      </c>
      <c r="B37" s="0" t="s">
        <v>437</v>
      </c>
      <c r="C37" s="0" t="str">
        <f aca="false">VLOOKUP(A37,bsih,4,0)</f>
        <v>421130 Navegantes</v>
      </c>
      <c r="D37" s="0" t="n">
        <f aca="false">VLOOKUP(B37,Geralm,2,0)</f>
        <v>22</v>
      </c>
      <c r="E37" s="0" t="n">
        <f aca="false">VLOOKUP(B37,Geralm,3,0)</f>
        <v>12944.22</v>
      </c>
      <c r="G37" s="16"/>
      <c r="H37" s="0" t="e">
        <f aca="false">VLOOKUP(B37,santa,2,0)</f>
        <v>#N/A</v>
      </c>
      <c r="I37" s="0" t="e">
        <f aca="false">VLOOKUP(B37,santa,3,0)</f>
        <v>#N/A</v>
      </c>
      <c r="J37" s="0" t="n">
        <f aca="false">VLOOKUP(B37,pacsc,15,0)</f>
        <v>22</v>
      </c>
      <c r="K37" s="0" t="n">
        <f aca="false">VLOOKUP(B37,pacasc,15,0)</f>
        <v>7200</v>
      </c>
      <c r="L37" s="0" t="n">
        <f aca="false">VLOOKUP(B37,presc,47,0)</f>
        <v>22</v>
      </c>
      <c r="M37" s="0" t="n">
        <f aca="false">VLOOKUP(B37,preasc,47,0)</f>
        <v>14458.06</v>
      </c>
      <c r="N37" s="0" t="n">
        <f aca="false">VLOOKUP(B37,Geralf,2,0)</f>
        <v>49</v>
      </c>
      <c r="O37" s="0" t="n">
        <f aca="false">VLOOKUP(B37,Geralf,3,0)</f>
        <v>28138.28</v>
      </c>
      <c r="P37" s="0" t="n">
        <f aca="false">VLOOKUP(B37,minis,2,0)</f>
        <v>49</v>
      </c>
      <c r="Q37" s="0" t="n">
        <f aca="false">VLOOKUP(B37,minis,3,0)</f>
        <v>28138.28</v>
      </c>
      <c r="R37" s="0" t="n">
        <f aca="false">VLOOKUP(B37,pacms,10,0)</f>
        <v>49</v>
      </c>
      <c r="S37" s="0" t="n">
        <f aca="false">VLOOKUP(B37,pacams,10,0)</f>
        <v>12750</v>
      </c>
      <c r="T37" s="0" t="n">
        <f aca="false">VLOOKUP(B37,prems,42,0)</f>
        <v>49</v>
      </c>
      <c r="U37" s="0" t="n">
        <f aca="false">VLOOKUP(B37,preams,42,0)</f>
        <v>2320.79</v>
      </c>
    </row>
    <row r="38" customFormat="false" ht="12.8" hidden="false" customHeight="false" outlineLevel="0" collapsed="false">
      <c r="A38" s="0" t="str">
        <f aca="false">LEFT(B38,7)</f>
        <v>2691485</v>
      </c>
      <c r="B38" s="0" t="s">
        <v>449</v>
      </c>
      <c r="C38" s="0" t="str">
        <f aca="false">VLOOKUP(A38,bsih,4,0)</f>
        <v>420590 Gaspar</v>
      </c>
      <c r="D38" s="0" t="n">
        <f aca="false">VLOOKUP(B38,Geralm,2,0)</f>
        <v>28</v>
      </c>
      <c r="E38" s="0" t="n">
        <f aca="false">VLOOKUP(B38,Geralm,3,0)</f>
        <v>13539.24</v>
      </c>
      <c r="G38" s="16"/>
      <c r="H38" s="0" t="e">
        <f aca="false">VLOOKUP(B38,santa,2,0)</f>
        <v>#N/A</v>
      </c>
      <c r="I38" s="0" t="e">
        <f aca="false">VLOOKUP(B38,santa,3,0)</f>
        <v>#N/A</v>
      </c>
      <c r="J38" s="0" t="n">
        <f aca="false">VLOOKUP(B38,pacsc,15,0)</f>
        <v>28</v>
      </c>
      <c r="K38" s="0" t="n">
        <f aca="false">VLOOKUP(B38,pacasc,15,0)</f>
        <v>7250</v>
      </c>
      <c r="L38" s="0" t="n">
        <f aca="false">VLOOKUP(B38,presc,47,0)</f>
        <v>28</v>
      </c>
      <c r="M38" s="0" t="n">
        <f aca="false">VLOOKUP(B38,preasc,47,0)</f>
        <v>13512.21</v>
      </c>
      <c r="N38" s="0" t="n">
        <f aca="false">VLOOKUP(B38,Geralf,2,0)</f>
        <v>96</v>
      </c>
      <c r="O38" s="0" t="n">
        <f aca="false">VLOOKUP(B38,Geralf,3,0)</f>
        <v>62886.91</v>
      </c>
      <c r="P38" s="0" t="n">
        <f aca="false">VLOOKUP(B38,minis,2,0)</f>
        <v>96</v>
      </c>
      <c r="Q38" s="0" t="n">
        <f aca="false">VLOOKUP(B38,minis,3,0)</f>
        <v>62886.91</v>
      </c>
      <c r="R38" s="0" t="n">
        <f aca="false">VLOOKUP(B38,pacms,10,0)</f>
        <v>96</v>
      </c>
      <c r="S38" s="0" t="n">
        <f aca="false">VLOOKUP(B38,pacams,10,0)</f>
        <v>28550</v>
      </c>
      <c r="T38" s="0" t="n">
        <f aca="false">VLOOKUP(B38,prems,42,0)</f>
        <v>96</v>
      </c>
      <c r="U38" s="0" t="n">
        <f aca="false">VLOOKUP(B38,preams,42,0)</f>
        <v>5580.8</v>
      </c>
    </row>
    <row r="39" customFormat="false" ht="12.8" hidden="false" customHeight="false" outlineLevel="0" collapsed="false">
      <c r="A39" s="0" t="str">
        <f aca="false">LEFT(B39,7)</f>
        <v>2744937</v>
      </c>
      <c r="B39" s="0" t="s">
        <v>563</v>
      </c>
      <c r="C39" s="0" t="str">
        <f aca="false">VLOOKUP(A39,bsih,4,0)</f>
        <v>420820 Itajaí</v>
      </c>
      <c r="D39" s="0" t="n">
        <f aca="false">VLOOKUP(B39,Geralm,2,0)</f>
        <v>25</v>
      </c>
      <c r="E39" s="0" t="n">
        <f aca="false">VLOOKUP(B39,Geralm,3,0)</f>
        <v>17203.78</v>
      </c>
      <c r="G39" s="16"/>
      <c r="H39" s="0" t="e">
        <f aca="false">VLOOKUP(B39,santa,2,0)</f>
        <v>#N/A</v>
      </c>
      <c r="I39" s="0" t="e">
        <f aca="false">VLOOKUP(B39,santa,3,0)</f>
        <v>#N/A</v>
      </c>
      <c r="J39" s="0" t="n">
        <f aca="false">VLOOKUP(B39,pacsc,15,0)</f>
        <v>25</v>
      </c>
      <c r="K39" s="0" t="n">
        <f aca="false">VLOOKUP(B39,pacasc,15,0)</f>
        <v>9050</v>
      </c>
      <c r="L39" s="0" t="n">
        <f aca="false">VLOOKUP(B39,presc,47,0)</f>
        <v>25</v>
      </c>
      <c r="M39" s="0" t="n">
        <f aca="false">VLOOKUP(B39,preasc,47,0)</f>
        <v>14096.38</v>
      </c>
      <c r="N39" s="0" t="n">
        <f aca="false">VLOOKUP(B39,Geralf,2,0)</f>
        <v>61</v>
      </c>
      <c r="O39" s="0" t="n">
        <f aca="false">VLOOKUP(B39,Geralf,3,0)</f>
        <v>63446.99</v>
      </c>
      <c r="P39" s="0" t="n">
        <f aca="false">VLOOKUP(B39,minis,2,0)</f>
        <v>61</v>
      </c>
      <c r="Q39" s="0" t="n">
        <f aca="false">VLOOKUP(B39,minis,3,0)</f>
        <v>63446.99</v>
      </c>
      <c r="R39" s="0" t="n">
        <f aca="false">VLOOKUP(B39,pacms,10,0)</f>
        <v>61</v>
      </c>
      <c r="S39" s="0" t="n">
        <f aca="false">VLOOKUP(B39,pacams,10,0)</f>
        <v>23100</v>
      </c>
      <c r="T39" s="0" t="n">
        <f aca="false">VLOOKUP(B39,prems,42,0)</f>
        <v>61</v>
      </c>
      <c r="U39" s="0" t="n">
        <f aca="false">VLOOKUP(B39,preams,42,0)</f>
        <v>5541.14</v>
      </c>
    </row>
    <row r="40" customFormat="false" ht="12.8" hidden="false" customHeight="false" outlineLevel="0" collapsed="false">
      <c r="A40" s="0" t="str">
        <f aca="false">LEFT(B40,7)</f>
        <v>2758164</v>
      </c>
      <c r="B40" s="0" t="s">
        <v>488</v>
      </c>
      <c r="C40" s="0" t="str">
        <f aca="false">VLOOKUP(A40,bsih,4,0)</f>
        <v>420460 Criciúma</v>
      </c>
      <c r="D40" s="0" t="n">
        <f aca="false">VLOOKUP(B40,Geralm,2,0)</f>
        <v>27</v>
      </c>
      <c r="E40" s="0" t="n">
        <f aca="false">VLOOKUP(B40,Geralm,3,0)</f>
        <v>145867.06</v>
      </c>
      <c r="G40" s="16"/>
      <c r="H40" s="0" t="n">
        <f aca="false">VLOOKUP(B40,santa,2,0)</f>
        <v>12</v>
      </c>
      <c r="I40" s="0" t="n">
        <f aca="false">VLOOKUP(B40,santa,3,0)</f>
        <v>85916.06</v>
      </c>
      <c r="J40" s="0" t="n">
        <f aca="false">VLOOKUP(B40,pacsc,15,0)</f>
        <v>27</v>
      </c>
      <c r="K40" s="0" t="n">
        <f aca="false">VLOOKUP(B40,pacasc,15,0)</f>
        <v>10800</v>
      </c>
      <c r="L40" s="0" t="n">
        <f aca="false">VLOOKUP(B40,presc,47,0)</f>
        <v>27</v>
      </c>
      <c r="M40" s="0" t="n">
        <f aca="false">VLOOKUP(B40,preasc,47,0)</f>
        <v>21100</v>
      </c>
      <c r="N40" s="0" t="n">
        <f aca="false">VLOOKUP(B40,Geralf,2,0)</f>
        <v>22</v>
      </c>
      <c r="O40" s="0" t="n">
        <f aca="false">VLOOKUP(B40,Geralf,3,0)</f>
        <v>301371.29</v>
      </c>
      <c r="P40" s="0" t="n">
        <f aca="false">VLOOKUP(B40,minis,2,0)</f>
        <v>12</v>
      </c>
      <c r="Q40" s="0" t="n">
        <f aca="false">VLOOKUP(B40,minis,3,0)</f>
        <v>17861.59</v>
      </c>
      <c r="R40" s="0" t="n">
        <f aca="false">VLOOKUP(B40,pacms,10,0)</f>
        <v>22</v>
      </c>
      <c r="S40" s="0" t="n">
        <f aca="false">VLOOKUP(B40,pacams,10,0)</f>
        <v>8500</v>
      </c>
      <c r="T40" s="0" t="n">
        <f aca="false">VLOOKUP(B40,prems,42,0)</f>
        <v>22</v>
      </c>
      <c r="U40" s="0" t="n">
        <f aca="false">VLOOKUP(B40,preams,42,0)</f>
        <v>9571.65</v>
      </c>
    </row>
    <row r="41" customFormat="false" ht="12.8" hidden="false" customHeight="false" outlineLevel="0" collapsed="false">
      <c r="A41" s="0" t="str">
        <f aca="false">LEFT(B41,7)</f>
        <v>2778831</v>
      </c>
      <c r="B41" s="0" t="s">
        <v>492</v>
      </c>
      <c r="C41" s="0" t="str">
        <f aca="false">VLOOKUP(A41,bsih,4,0)</f>
        <v>421150 Nova Trento</v>
      </c>
      <c r="D41" s="0" t="n">
        <f aca="false">VLOOKUP(B41,Geralm,2,0)</f>
        <v>53</v>
      </c>
      <c r="E41" s="0" t="n">
        <f aca="false">VLOOKUP(B41,Geralm,3,0)</f>
        <v>77607.56</v>
      </c>
      <c r="G41" s="16"/>
      <c r="H41" s="0" t="n">
        <f aca="false">VLOOKUP(B41,santa,2,0)</f>
        <v>33</v>
      </c>
      <c r="I41" s="0" t="n">
        <f aca="false">VLOOKUP(B41,santa,3,0)</f>
        <v>48224.37</v>
      </c>
      <c r="J41" s="0" t="n">
        <f aca="false">VLOOKUP(B41,pacsc,15,0)</f>
        <v>53</v>
      </c>
      <c r="K41" s="0" t="n">
        <f aca="false">VLOOKUP(B41,pacasc,15,0)</f>
        <v>22900</v>
      </c>
      <c r="L41" s="0" t="n">
        <f aca="false">VLOOKUP(B41,presc,47,0)</f>
        <v>53</v>
      </c>
      <c r="M41" s="0" t="n">
        <f aca="false">VLOOKUP(B41,preasc,47,0)</f>
        <v>55834.09</v>
      </c>
      <c r="N41" s="0" t="n">
        <f aca="false">VLOOKUP(B41,Geralf,2,0)</f>
        <v>66</v>
      </c>
      <c r="O41" s="0" t="n">
        <f aca="false">VLOOKUP(B41,Geralf,3,0)</f>
        <v>47604.01</v>
      </c>
      <c r="P41" s="0" t="n">
        <f aca="false">VLOOKUP(B41,minis,2,0)</f>
        <v>66</v>
      </c>
      <c r="Q41" s="0" t="n">
        <f aca="false">VLOOKUP(B41,minis,3,0)</f>
        <v>47604.01</v>
      </c>
      <c r="R41" s="0" t="n">
        <f aca="false">VLOOKUP(B41,pacms,10,0)</f>
        <v>66</v>
      </c>
      <c r="S41" s="0" t="n">
        <f aca="false">VLOOKUP(B41,pacams,10,0)</f>
        <v>17500</v>
      </c>
      <c r="T41" s="0" t="n">
        <f aca="false">VLOOKUP(B41,prems,42,0)</f>
        <v>66</v>
      </c>
      <c r="U41" s="0" t="n">
        <f aca="false">VLOOKUP(B41,preams,42,0)</f>
        <v>11157.82</v>
      </c>
    </row>
    <row r="42" customFormat="false" ht="12.8" hidden="false" customHeight="false" outlineLevel="0" collapsed="false">
      <c r="A42" s="0" t="str">
        <f aca="false">LEFT(B42,7)</f>
        <v>6048692</v>
      </c>
      <c r="B42" s="0" t="s">
        <v>564</v>
      </c>
      <c r="C42" s="0" t="str">
        <f aca="false">VLOOKUP(A42,bsih,4,0)</f>
        <v>420910 Joinville</v>
      </c>
      <c r="D42" s="0" t="n">
        <f aca="false">VLOOKUP(B42,Geralm,2,0)</f>
        <v>5</v>
      </c>
      <c r="E42" s="0" t="n">
        <f aca="false">VLOOKUP(B42,Geralm,3,0)</f>
        <v>18370.46</v>
      </c>
      <c r="G42" s="16"/>
      <c r="H42" s="0" t="e">
        <f aca="false">VLOOKUP(B42,santa,2,0)</f>
        <v>#N/A</v>
      </c>
      <c r="I42" s="0" t="e">
        <f aca="false">VLOOKUP(B42,santa,3,0)</f>
        <v>#N/A</v>
      </c>
      <c r="J42" s="0" t="n">
        <f aca="false">VLOOKUP(B42,pacsc,15,0)</f>
        <v>5</v>
      </c>
      <c r="K42" s="0" t="n">
        <f aca="false">VLOOKUP(B42,pacasc,15,0)</f>
        <v>2250</v>
      </c>
      <c r="L42" s="0" t="n">
        <f aca="false">VLOOKUP(B42,presc,47,0)</f>
        <v>5</v>
      </c>
      <c r="M42" s="0" t="n">
        <f aca="false">VLOOKUP(B42,preasc,47,0)</f>
        <v>5094.32</v>
      </c>
      <c r="N42" s="0" t="n">
        <f aca="false">VLOOKUP(B42,Geralf,2,0)</f>
        <v>3</v>
      </c>
      <c r="O42" s="0" t="n">
        <f aca="false">VLOOKUP(B42,Geralf,3,0)</f>
        <v>118500.46</v>
      </c>
      <c r="P42" s="0" t="e">
        <f aca="false">VLOOKUP(B42,minis,2,0)</f>
        <v>#N/A</v>
      </c>
      <c r="Q42" s="0" t="e">
        <f aca="false">VLOOKUP(B42,minis,3,0)</f>
        <v>#N/A</v>
      </c>
      <c r="R42" s="0" t="n">
        <f aca="false">VLOOKUP(B42,pacms,10,0)</f>
        <v>3</v>
      </c>
      <c r="S42" s="0" t="n">
        <f aca="false">VLOOKUP(B42,pacams,10,0)</f>
        <v>1500</v>
      </c>
      <c r="T42" s="0" t="n">
        <f aca="false">VLOOKUP(B42,prems,42,0)</f>
        <v>3</v>
      </c>
      <c r="U42" s="0" t="n">
        <f aca="false">VLOOKUP(B42,preams,42,0)</f>
        <v>0</v>
      </c>
    </row>
    <row r="43" customFormat="false" ht="12.8" hidden="false" customHeight="false" outlineLevel="0" collapsed="false">
      <c r="A43" s="0" t="str">
        <f aca="false">LEFT(B43,7)</f>
        <v>6854729</v>
      </c>
      <c r="B43" s="0" t="s">
        <v>518</v>
      </c>
      <c r="C43" s="0" t="str">
        <f aca="false">VLOOKUP(A43,bsih,4,0)</f>
        <v>420200 Balneário Camboriú</v>
      </c>
      <c r="D43" s="0" t="n">
        <f aca="false">VLOOKUP(B43,Geralm,2,0)</f>
        <v>85</v>
      </c>
      <c r="E43" s="0" t="n">
        <f aca="false">VLOOKUP(B43,Geralm,3,0)</f>
        <v>56638.43</v>
      </c>
      <c r="G43" s="16"/>
      <c r="H43" s="0" t="n">
        <f aca="false">VLOOKUP(B43,santa,2,0)</f>
        <v>13</v>
      </c>
      <c r="I43" s="0" t="n">
        <f aca="false">VLOOKUP(B43,santa,3,0)</f>
        <v>8575.98</v>
      </c>
      <c r="J43" s="0" t="n">
        <f aca="false">VLOOKUP(B43,pacsc,15,0)</f>
        <v>85</v>
      </c>
      <c r="K43" s="0" t="n">
        <f aca="false">VLOOKUP(B43,pacasc,15,0)</f>
        <v>35700</v>
      </c>
      <c r="L43" s="0" t="n">
        <f aca="false">VLOOKUP(B43,presc,47,0)</f>
        <v>85</v>
      </c>
      <c r="M43" s="0" t="n">
        <f aca="false">VLOOKUP(B43,preasc,47,0)</f>
        <v>46590.09</v>
      </c>
      <c r="N43" s="0" t="n">
        <f aca="false">VLOOKUP(B43,Geralf,2,0)</f>
        <v>40</v>
      </c>
      <c r="O43" s="0" t="n">
        <f aca="false">VLOOKUP(B43,Geralf,3,0)</f>
        <v>26617.34</v>
      </c>
      <c r="P43" s="0" t="n">
        <f aca="false">VLOOKUP(B43,minis,2,0)</f>
        <v>40</v>
      </c>
      <c r="Q43" s="0" t="n">
        <f aca="false">VLOOKUP(B43,minis,3,0)</f>
        <v>26617.34</v>
      </c>
      <c r="R43" s="0" t="n">
        <f aca="false">VLOOKUP(B43,pacms,10,0)</f>
        <v>40</v>
      </c>
      <c r="S43" s="0" t="n">
        <f aca="false">VLOOKUP(B43,pacams,10,0)</f>
        <v>11950</v>
      </c>
      <c r="T43" s="0" t="n">
        <f aca="false">VLOOKUP(B43,prems,42,0)</f>
        <v>40</v>
      </c>
      <c r="U43" s="0" t="n">
        <f aca="false">VLOOKUP(B43,preams,42,0)</f>
        <v>2894.1</v>
      </c>
    </row>
    <row r="44" customFormat="false" ht="12.8" hidden="false" customHeight="false" outlineLevel="0" collapsed="false">
      <c r="A44" s="0" t="str">
        <f aca="false">LEFT(B44,7)</f>
        <v>7105088</v>
      </c>
      <c r="B44" s="0" t="s">
        <v>521</v>
      </c>
      <c r="C44" s="0" t="str">
        <f aca="false">VLOOKUP(A44,bsih,4,0)</f>
        <v>421620 São Francisco do Sul</v>
      </c>
      <c r="D44" s="0" t="n">
        <f aca="false">VLOOKUP(B44,Geralm,2,0)</f>
        <v>49</v>
      </c>
      <c r="E44" s="0" t="n">
        <f aca="false">VLOOKUP(B44,Geralm,3,0)</f>
        <v>31049.07</v>
      </c>
      <c r="G44" s="16"/>
      <c r="H44" s="0" t="n">
        <f aca="false">VLOOKUP(B44,santa,2,0)</f>
        <v>48</v>
      </c>
      <c r="I44" s="0" t="n">
        <f aca="false">VLOOKUP(B44,santa,3,0)</f>
        <v>30821.95</v>
      </c>
      <c r="J44" s="0" t="n">
        <f aca="false">VLOOKUP(B44,pacsc,15,0)</f>
        <v>49</v>
      </c>
      <c r="K44" s="0" t="n">
        <f aca="false">VLOOKUP(B44,pacasc,15,0)</f>
        <v>13500</v>
      </c>
      <c r="L44" s="0" t="n">
        <f aca="false">VLOOKUP(B44,presc,47,0)</f>
        <v>49</v>
      </c>
      <c r="M44" s="0" t="n">
        <f aca="false">VLOOKUP(B44,preasc,47,0)</f>
        <v>31313.8</v>
      </c>
      <c r="N44" s="0" t="n">
        <f aca="false">VLOOKUP(B44,Geralf,2,0)</f>
        <v>4</v>
      </c>
      <c r="O44" s="0" t="n">
        <f aca="false">VLOOKUP(B44,Geralf,3,0)</f>
        <v>2105.04</v>
      </c>
      <c r="P44" s="0" t="n">
        <f aca="false">VLOOKUP(B44,minis,2,0)</f>
        <v>4</v>
      </c>
      <c r="Q44" s="0" t="n">
        <f aca="false">VLOOKUP(B44,minis,3,0)</f>
        <v>2105.04</v>
      </c>
      <c r="R44" s="0" t="n">
        <f aca="false">VLOOKUP(B44,pacms,10,0)</f>
        <v>4</v>
      </c>
      <c r="S44" s="0" t="n">
        <f aca="false">VLOOKUP(B44,pacams,10,0)</f>
        <v>1000</v>
      </c>
      <c r="T44" s="0" t="n">
        <f aca="false">VLOOKUP(B44,prems,42,0)</f>
        <v>4</v>
      </c>
      <c r="U44" s="0" t="n">
        <f aca="false">VLOOKUP(B44,preams,42,0)</f>
        <v>58.08</v>
      </c>
    </row>
    <row r="45" customFormat="false" ht="12.8" hidden="false" customHeight="false" outlineLevel="0" collapsed="false">
      <c r="A45" s="0" t="str">
        <f aca="false">LEFT(B45,7)</f>
        <v>7486596</v>
      </c>
      <c r="B45" s="0" t="s">
        <v>565</v>
      </c>
      <c r="C45" s="0" t="str">
        <f aca="false">VLOOKUP(A45,bsih,4,0)</f>
        <v>420230 Biguaçu</v>
      </c>
      <c r="D45" s="0" t="n">
        <f aca="false">VLOOKUP(B45,Geralm,2,0)</f>
        <v>8</v>
      </c>
      <c r="E45" s="0" t="n">
        <f aca="false">VLOOKUP(B45,Geralm,3,0)</f>
        <v>2782.25</v>
      </c>
      <c r="G45" s="16"/>
      <c r="H45" s="0" t="n">
        <f aca="false">VLOOKUP(B45,santa,2,0)</f>
        <v>8</v>
      </c>
      <c r="I45" s="0" t="n">
        <f aca="false">VLOOKUP(B45,santa,3,0)</f>
        <v>2782.25</v>
      </c>
      <c r="J45" s="0" t="n">
        <f aca="false">VLOOKUP(B45,pacsc,15,0)</f>
        <v>8</v>
      </c>
      <c r="K45" s="0" t="n">
        <f aca="false">VLOOKUP(B45,pacasc,15,0)</f>
        <v>2250</v>
      </c>
      <c r="L45" s="0" t="n">
        <f aca="false">VLOOKUP(B45,presc,47,0)</f>
        <v>8</v>
      </c>
      <c r="M45" s="0" t="n">
        <f aca="false">VLOOKUP(B45,preasc,47,0)</f>
        <v>3700</v>
      </c>
      <c r="N45" s="0" t="n">
        <f aca="false">VLOOKUP(B45,Geralf,2,0)</f>
        <v>156</v>
      </c>
      <c r="O45" s="0" t="n">
        <f aca="false">VLOOKUP(B45,Geralf,3,0)</f>
        <v>87711.87</v>
      </c>
      <c r="P45" s="0" t="n">
        <f aca="false">VLOOKUP(B45,minis,2,0)</f>
        <v>156</v>
      </c>
      <c r="Q45" s="0" t="n">
        <f aca="false">VLOOKUP(B45,minis,3,0)</f>
        <v>87711.87</v>
      </c>
      <c r="R45" s="0" t="n">
        <f aca="false">VLOOKUP(B45,pacms,10,0)</f>
        <v>156</v>
      </c>
      <c r="S45" s="0" t="n">
        <f aca="false">VLOOKUP(B45,pacams,10,0)</f>
        <v>42050</v>
      </c>
      <c r="T45" s="0" t="n">
        <f aca="false">VLOOKUP(B45,prems,42,0)</f>
        <v>156</v>
      </c>
      <c r="U45" s="0" t="n">
        <f aca="false">VLOOKUP(B45,preams,42,0)</f>
        <v>14863.89</v>
      </c>
    </row>
    <row r="46" customFormat="false" ht="12.8" hidden="false" customHeight="false" outlineLevel="0" collapsed="false">
      <c r="A46" s="0" t="str">
        <f aca="false">LEFT(B46,7)</f>
        <v>7847777</v>
      </c>
      <c r="B46" s="0" t="s">
        <v>566</v>
      </c>
      <c r="C46" s="0" t="str">
        <f aca="false">VLOOKUP(A46,bsih,4,0)</f>
        <v>421060 Massaranduba</v>
      </c>
      <c r="D46" s="0" t="n">
        <f aca="false">VLOOKUP(B46,Geralm,2,0)</f>
        <v>20</v>
      </c>
      <c r="E46" s="0" t="n">
        <f aca="false">VLOOKUP(B46,Geralm,3,0)</f>
        <v>12762.22</v>
      </c>
      <c r="G46" s="16"/>
      <c r="H46" s="0" t="e">
        <f aca="false">VLOOKUP(B46,santa,2,0)</f>
        <v>#N/A</v>
      </c>
      <c r="I46" s="0" t="e">
        <f aca="false">VLOOKUP(B46,santa,3,0)</f>
        <v>#N/A</v>
      </c>
      <c r="J46" s="0" t="n">
        <f aca="false">VLOOKUP(B46,pacsc,15,0)</f>
        <v>20</v>
      </c>
      <c r="K46" s="0" t="n">
        <f aca="false">VLOOKUP(B46,pacasc,15,0)</f>
        <v>7000</v>
      </c>
      <c r="L46" s="0" t="n">
        <f aca="false">VLOOKUP(B46,presc,47,0)</f>
        <v>20</v>
      </c>
      <c r="M46" s="0" t="n">
        <f aca="false">VLOOKUP(B46,preasc,47,0)</f>
        <v>11674.01</v>
      </c>
      <c r="N46" s="0" t="e">
        <f aca="false">VLOOKUP(B46,Geralf,2,0)</f>
        <v>#N/A</v>
      </c>
      <c r="O46" s="0" t="e">
        <f aca="false">VLOOKUP(B46,Geralf,3,0)</f>
        <v>#N/A</v>
      </c>
      <c r="P46" s="0" t="e">
        <f aca="false">VLOOKUP(B46,minis,2,0)</f>
        <v>#N/A</v>
      </c>
      <c r="Q46" s="0" t="e">
        <f aca="false">VLOOKUP(B46,minis,3,0)</f>
        <v>#N/A</v>
      </c>
      <c r="R46" s="0" t="e">
        <f aca="false">VLOOKUP(B46,pacms,10,0)</f>
        <v>#N/A</v>
      </c>
      <c r="S46" s="0" t="e">
        <f aca="false">VLOOKUP(B46,pacams,10,0)</f>
        <v>#N/A</v>
      </c>
      <c r="T46" s="0" t="e">
        <f aca="false">VLOOKUP(B46,prems,42,0)</f>
        <v>#N/A</v>
      </c>
      <c r="U46" s="0" t="e">
        <f aca="false">VLOOKUP(B46,preams,42,0)</f>
        <v>#N/A</v>
      </c>
    </row>
  </sheetData>
  <mergeCells count="10"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W51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B6" activeCellId="0" sqref="B6"/>
    </sheetView>
  </sheetViews>
  <sheetFormatPr defaultColWidth="11.9296875" defaultRowHeight="12.8" zeroHeight="false" outlineLevelRow="0" outlineLevelCol="0"/>
  <cols>
    <col collapsed="false" customWidth="true" hidden="false" outlineLevel="0" max="1" min="1" style="0" width="6.62"/>
    <col collapsed="false" customWidth="true" hidden="false" outlineLevel="0" max="2" min="2" style="0" width="67.24"/>
    <col collapsed="false" customWidth="true" hidden="false" outlineLevel="0" max="3" min="3" style="0" width="30.97"/>
    <col collapsed="false" customWidth="true" hidden="false" outlineLevel="0" max="4" min="4" style="0" width="6.88"/>
    <col collapsed="false" customWidth="true" hidden="false" outlineLevel="0" max="5" min="5" style="23" width="15.68"/>
    <col collapsed="false" customWidth="true" hidden="false" outlineLevel="0" max="6" min="6" style="0" width="6.88"/>
    <col collapsed="false" customWidth="true" hidden="false" outlineLevel="0" max="7" min="7" style="0" width="15.68"/>
    <col collapsed="false" customWidth="true" hidden="false" outlineLevel="0" max="8" min="8" style="0" width="8.87"/>
    <col collapsed="false" customWidth="true" hidden="false" outlineLevel="0" max="9" min="9" style="23" width="14.14"/>
    <col collapsed="false" customWidth="true" hidden="false" outlineLevel="0" max="10" min="10" style="0" width="6.88"/>
    <col collapsed="false" customWidth="true" hidden="false" outlineLevel="0" max="11" min="11" style="23" width="14.14"/>
    <col collapsed="false" customWidth="true" hidden="false" outlineLevel="0" max="12" min="12" style="0" width="6.88"/>
    <col collapsed="false" customWidth="true" hidden="false" outlineLevel="0" max="13" min="13" style="23" width="15.68"/>
    <col collapsed="false" customWidth="true" hidden="false" outlineLevel="0" max="14" min="14" style="0" width="8.87"/>
    <col collapsed="false" customWidth="true" hidden="false" outlineLevel="0" max="15" min="15" style="23" width="15.68"/>
    <col collapsed="false" customWidth="true" hidden="false" outlineLevel="0" max="16" min="16" style="0" width="8.87"/>
    <col collapsed="false" customWidth="true" hidden="false" outlineLevel="0" max="17" min="17" style="23" width="15.68"/>
    <col collapsed="false" customWidth="true" hidden="false" outlineLevel="0" max="18" min="18" style="0" width="8.87"/>
    <col collapsed="false" customWidth="true" hidden="false" outlineLevel="0" max="19" min="19" style="23" width="14.14"/>
    <col collapsed="false" customWidth="true" hidden="false" outlineLevel="0" max="20" min="20" style="0" width="8.87"/>
    <col collapsed="false" customWidth="true" hidden="false" outlineLevel="0" max="21" min="21" style="23" width="14.14"/>
    <col collapsed="false" customWidth="true" hidden="false" outlineLevel="0" max="22" min="22" style="0" width="9.66"/>
    <col collapsed="false" customWidth="true" hidden="false" outlineLevel="0" max="23" min="23" style="23" width="19.91"/>
  </cols>
  <sheetData>
    <row r="1" customFormat="false" ht="12.8" hidden="false" customHeight="false" outlineLevel="0" collapsed="false">
      <c r="B1" s="24" t="s">
        <v>678</v>
      </c>
      <c r="D1" s="25"/>
      <c r="E1" s="26"/>
      <c r="F1" s="25"/>
      <c r="G1" s="26"/>
      <c r="H1" s="25"/>
      <c r="I1" s="26"/>
      <c r="J1" s="27"/>
      <c r="K1" s="26"/>
      <c r="L1" s="27"/>
      <c r="M1" s="26"/>
      <c r="N1" s="27"/>
      <c r="O1" s="0"/>
      <c r="Q1" s="0"/>
      <c r="S1" s="0"/>
      <c r="U1" s="0"/>
      <c r="W1" s="0"/>
    </row>
    <row r="2" customFormat="false" ht="12.8" hidden="false" customHeight="false" outlineLevel="0" collapsed="false">
      <c r="B2" s="24" t="s">
        <v>679</v>
      </c>
      <c r="D2" s="25"/>
      <c r="E2" s="26"/>
      <c r="F2" s="25"/>
      <c r="G2" s="26"/>
      <c r="H2" s="25"/>
      <c r="I2" s="26"/>
      <c r="J2" s="27"/>
      <c r="K2" s="26"/>
      <c r="L2" s="27"/>
      <c r="M2" s="26"/>
      <c r="N2" s="27"/>
      <c r="O2" s="0"/>
      <c r="Q2" s="0"/>
      <c r="S2" s="0"/>
      <c r="U2" s="0"/>
      <c r="W2" s="0"/>
    </row>
    <row r="3" customFormat="false" ht="12.8" hidden="false" customHeight="false" outlineLevel="0" collapsed="false">
      <c r="B3" s="24" t="s">
        <v>680</v>
      </c>
      <c r="D3" s="25"/>
      <c r="E3" s="26"/>
      <c r="F3" s="25"/>
      <c r="G3" s="26"/>
      <c r="H3" s="25"/>
      <c r="I3" s="26"/>
      <c r="J3" s="27"/>
      <c r="K3" s="26"/>
      <c r="L3" s="27"/>
      <c r="M3" s="26"/>
      <c r="N3" s="27"/>
      <c r="O3" s="0"/>
      <c r="Q3" s="0"/>
      <c r="S3" s="0"/>
      <c r="U3" s="0"/>
      <c r="W3" s="0"/>
    </row>
    <row r="4" customFormat="false" ht="12.8" hidden="false" customHeight="false" outlineLevel="0" collapsed="false">
      <c r="B4" s="24" t="s">
        <v>681</v>
      </c>
      <c r="D4" s="25"/>
      <c r="E4" s="26"/>
      <c r="F4" s="25"/>
      <c r="G4" s="26"/>
      <c r="H4" s="25"/>
      <c r="I4" s="26"/>
      <c r="J4" s="27"/>
      <c r="K4" s="26"/>
      <c r="L4" s="27"/>
      <c r="M4" s="26"/>
      <c r="N4" s="27"/>
      <c r="O4" s="0"/>
      <c r="Q4" s="0"/>
      <c r="S4" s="0"/>
      <c r="U4" s="0"/>
      <c r="W4" s="0"/>
    </row>
    <row r="5" customFormat="false" ht="12.8" hidden="false" customHeight="false" outlineLevel="0" collapsed="false">
      <c r="B5" s="24"/>
      <c r="D5" s="25"/>
      <c r="E5" s="26"/>
      <c r="F5" s="25"/>
      <c r="G5" s="26"/>
      <c r="H5" s="25"/>
      <c r="I5" s="26"/>
      <c r="J5" s="27"/>
      <c r="K5" s="26"/>
      <c r="L5" s="27"/>
      <c r="M5" s="26"/>
      <c r="N5" s="27"/>
      <c r="O5" s="0"/>
      <c r="Q5" s="0"/>
      <c r="S5" s="0"/>
      <c r="U5" s="0"/>
      <c r="W5" s="0"/>
    </row>
    <row r="6" customFormat="false" ht="12.8" hidden="false" customHeight="false" outlineLevel="0" collapsed="false">
      <c r="B6" s="28" t="s">
        <v>682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customFormat="false" ht="12.8" hidden="false" customHeight="false" outlineLevel="0" collapsed="false">
      <c r="B7" s="29"/>
      <c r="C7" s="29"/>
      <c r="D7" s="28" t="s">
        <v>667</v>
      </c>
      <c r="E7" s="28"/>
      <c r="F7" s="28" t="s">
        <v>668</v>
      </c>
      <c r="G7" s="28"/>
      <c r="H7" s="30" t="s">
        <v>669</v>
      </c>
      <c r="I7" s="30"/>
      <c r="J7" s="30" t="s">
        <v>670</v>
      </c>
      <c r="K7" s="30"/>
      <c r="L7" s="30" t="s">
        <v>671</v>
      </c>
      <c r="M7" s="30"/>
      <c r="N7" s="28" t="s">
        <v>672</v>
      </c>
      <c r="O7" s="28"/>
      <c r="P7" s="28" t="s">
        <v>673</v>
      </c>
      <c r="Q7" s="28"/>
      <c r="R7" s="30" t="s">
        <v>674</v>
      </c>
      <c r="S7" s="30"/>
      <c r="T7" s="30" t="s">
        <v>675</v>
      </c>
      <c r="U7" s="30"/>
      <c r="V7" s="28" t="s">
        <v>567</v>
      </c>
      <c r="W7" s="28"/>
    </row>
    <row r="8" customFormat="false" ht="12.8" hidden="false" customHeight="false" outlineLevel="0" collapsed="false">
      <c r="B8" s="31" t="s">
        <v>2</v>
      </c>
      <c r="C8" s="31" t="s">
        <v>666</v>
      </c>
      <c r="D8" s="31" t="s">
        <v>676</v>
      </c>
      <c r="E8" s="32" t="s">
        <v>677</v>
      </c>
      <c r="F8" s="31" t="s">
        <v>676</v>
      </c>
      <c r="G8" s="31" t="s">
        <v>677</v>
      </c>
      <c r="H8" s="33" t="s">
        <v>676</v>
      </c>
      <c r="I8" s="34" t="s">
        <v>677</v>
      </c>
      <c r="J8" s="33" t="s">
        <v>676</v>
      </c>
      <c r="K8" s="34" t="s">
        <v>677</v>
      </c>
      <c r="L8" s="33" t="s">
        <v>676</v>
      </c>
      <c r="M8" s="34" t="s">
        <v>677</v>
      </c>
      <c r="N8" s="31" t="s">
        <v>676</v>
      </c>
      <c r="O8" s="32" t="s">
        <v>677</v>
      </c>
      <c r="P8" s="31" t="s">
        <v>676</v>
      </c>
      <c r="Q8" s="32" t="s">
        <v>677</v>
      </c>
      <c r="R8" s="33" t="s">
        <v>676</v>
      </c>
      <c r="S8" s="34" t="s">
        <v>677</v>
      </c>
      <c r="T8" s="33" t="s">
        <v>676</v>
      </c>
      <c r="U8" s="34" t="s">
        <v>677</v>
      </c>
      <c r="V8" s="31" t="s">
        <v>676</v>
      </c>
      <c r="W8" s="32" t="s">
        <v>677</v>
      </c>
    </row>
    <row r="9" customFormat="false" ht="12.8" hidden="false" customHeight="false" outlineLevel="0" collapsed="false">
      <c r="B9" s="29" t="s">
        <v>518</v>
      </c>
      <c r="C9" s="29" t="s">
        <v>519</v>
      </c>
      <c r="D9" s="29" t="n">
        <v>85</v>
      </c>
      <c r="E9" s="35" t="n">
        <v>56638.43</v>
      </c>
      <c r="F9" s="29" t="n">
        <v>72</v>
      </c>
      <c r="G9" s="35" t="n">
        <v>48062.45</v>
      </c>
      <c r="H9" s="36" t="n">
        <v>13</v>
      </c>
      <c r="I9" s="37" t="n">
        <v>8575.98</v>
      </c>
      <c r="J9" s="36" t="n">
        <v>85</v>
      </c>
      <c r="K9" s="37" t="n">
        <v>35700</v>
      </c>
      <c r="L9" s="36" t="n">
        <v>85</v>
      </c>
      <c r="M9" s="37" t="n">
        <v>46590.09</v>
      </c>
      <c r="N9" s="29" t="n">
        <v>40</v>
      </c>
      <c r="O9" s="35" t="n">
        <v>26617.34</v>
      </c>
      <c r="P9" s="29" t="n">
        <v>40</v>
      </c>
      <c r="Q9" s="35" t="n">
        <v>26617.34</v>
      </c>
      <c r="R9" s="36" t="n">
        <v>40</v>
      </c>
      <c r="S9" s="37" t="n">
        <v>11950</v>
      </c>
      <c r="T9" s="36" t="n">
        <v>40</v>
      </c>
      <c r="U9" s="37" t="n">
        <v>2894.1</v>
      </c>
      <c r="V9" s="29" t="n">
        <f aca="false">D9</f>
        <v>85</v>
      </c>
      <c r="W9" s="35" t="n">
        <f aca="false">I9+K9+M9+S9+U9</f>
        <v>105710.17</v>
      </c>
    </row>
    <row r="10" customFormat="false" ht="12.8" hidden="false" customHeight="false" outlineLevel="0" collapsed="false">
      <c r="B10" s="29" t="s">
        <v>565</v>
      </c>
      <c r="C10" s="29" t="s">
        <v>530</v>
      </c>
      <c r="D10" s="29" t="n">
        <v>8</v>
      </c>
      <c r="E10" s="35" t="n">
        <v>2782.25</v>
      </c>
      <c r="F10" s="29" t="n">
        <v>0</v>
      </c>
      <c r="G10" s="35" t="n">
        <v>0</v>
      </c>
      <c r="H10" s="36" t="n">
        <v>8</v>
      </c>
      <c r="I10" s="37" t="n">
        <v>2782.25</v>
      </c>
      <c r="J10" s="36" t="n">
        <v>8</v>
      </c>
      <c r="K10" s="37" t="n">
        <v>2250</v>
      </c>
      <c r="L10" s="36" t="n">
        <v>8</v>
      </c>
      <c r="M10" s="37" t="n">
        <v>3700</v>
      </c>
      <c r="N10" s="29" t="n">
        <v>156</v>
      </c>
      <c r="O10" s="35" t="n">
        <v>87711.87</v>
      </c>
      <c r="P10" s="29" t="n">
        <v>156</v>
      </c>
      <c r="Q10" s="35" t="n">
        <v>87711.87</v>
      </c>
      <c r="R10" s="36" t="n">
        <v>156</v>
      </c>
      <c r="S10" s="37" t="n">
        <v>42050</v>
      </c>
      <c r="T10" s="36" t="n">
        <v>156</v>
      </c>
      <c r="U10" s="37" t="n">
        <v>14863.89</v>
      </c>
      <c r="V10" s="29" t="n">
        <f aca="false">D10</f>
        <v>8</v>
      </c>
      <c r="W10" s="35" t="n">
        <f aca="false">I10+K10+M10+S10+U10</f>
        <v>65646.14</v>
      </c>
    </row>
    <row r="11" customFormat="false" ht="12.8" hidden="false" customHeight="false" outlineLevel="0" collapsed="false">
      <c r="B11" s="29" t="s">
        <v>288</v>
      </c>
      <c r="C11" s="29" t="s">
        <v>289</v>
      </c>
      <c r="D11" s="29" t="n">
        <v>70</v>
      </c>
      <c r="E11" s="35" t="n">
        <v>63002.39</v>
      </c>
      <c r="F11" s="29" t="n">
        <v>0</v>
      </c>
      <c r="G11" s="35" t="n">
        <v>0</v>
      </c>
      <c r="H11" s="36" t="n">
        <v>70</v>
      </c>
      <c r="I11" s="37" t="n">
        <v>63002.39</v>
      </c>
      <c r="J11" s="36" t="n">
        <v>70</v>
      </c>
      <c r="K11" s="37" t="n">
        <v>32050</v>
      </c>
      <c r="L11" s="36" t="n">
        <v>70</v>
      </c>
      <c r="M11" s="37" t="n">
        <v>49381.93</v>
      </c>
      <c r="N11" s="29" t="n">
        <v>148</v>
      </c>
      <c r="O11" s="35" t="n">
        <v>173042.45</v>
      </c>
      <c r="P11" s="29" t="n">
        <v>148</v>
      </c>
      <c r="Q11" s="35" t="n">
        <v>173042.45</v>
      </c>
      <c r="R11" s="36" t="n">
        <v>148</v>
      </c>
      <c r="S11" s="37" t="n">
        <v>44000</v>
      </c>
      <c r="T11" s="36" t="n">
        <v>148</v>
      </c>
      <c r="U11" s="37" t="n">
        <v>16253</v>
      </c>
      <c r="V11" s="29" t="n">
        <f aca="false">D11</f>
        <v>70</v>
      </c>
      <c r="W11" s="35" t="n">
        <f aca="false">I11+K11+M11+S11+U11</f>
        <v>204687.32</v>
      </c>
    </row>
    <row r="12" customFormat="false" ht="12.8" hidden="false" customHeight="false" outlineLevel="0" collapsed="false">
      <c r="B12" s="29" t="s">
        <v>370</v>
      </c>
      <c r="C12" s="29" t="s">
        <v>289</v>
      </c>
      <c r="D12" s="29" t="n">
        <v>58</v>
      </c>
      <c r="E12" s="35" t="n">
        <v>73407.62</v>
      </c>
      <c r="F12" s="29" t="n">
        <v>57</v>
      </c>
      <c r="G12" s="35" t="n">
        <v>72442.22</v>
      </c>
      <c r="H12" s="36" t="n">
        <v>1</v>
      </c>
      <c r="I12" s="37" t="n">
        <v>965.4</v>
      </c>
      <c r="J12" s="36" t="n">
        <v>58</v>
      </c>
      <c r="K12" s="37" t="n">
        <v>20950</v>
      </c>
      <c r="L12" s="36" t="n">
        <v>58</v>
      </c>
      <c r="M12" s="37" t="n">
        <v>35937.37</v>
      </c>
      <c r="N12" s="29" t="n">
        <v>38</v>
      </c>
      <c r="O12" s="35" t="n">
        <v>177584.82</v>
      </c>
      <c r="P12" s="29" t="n">
        <v>35</v>
      </c>
      <c r="Q12" s="35" t="n">
        <v>48739.9</v>
      </c>
      <c r="R12" s="36" t="n">
        <v>38</v>
      </c>
      <c r="S12" s="37" t="n">
        <v>11000</v>
      </c>
      <c r="T12" s="36" t="n">
        <v>38</v>
      </c>
      <c r="U12" s="37" t="n">
        <v>2438.13</v>
      </c>
      <c r="V12" s="29" t="n">
        <f aca="false">D12</f>
        <v>58</v>
      </c>
      <c r="W12" s="35" t="n">
        <f aca="false">I12+K12+M12+S12+U12</f>
        <v>71290.9</v>
      </c>
    </row>
    <row r="13" customFormat="false" ht="12.8" hidden="false" customHeight="false" outlineLevel="0" collapsed="false">
      <c r="B13" s="29" t="s">
        <v>372</v>
      </c>
      <c r="C13" s="29" t="s">
        <v>289</v>
      </c>
      <c r="D13" s="29" t="n">
        <v>62</v>
      </c>
      <c r="E13" s="35" t="n">
        <v>176853.52</v>
      </c>
      <c r="F13" s="29" t="n">
        <v>50</v>
      </c>
      <c r="G13" s="35" t="n">
        <v>100656.55</v>
      </c>
      <c r="H13" s="36" t="n">
        <v>12</v>
      </c>
      <c r="I13" s="37" t="n">
        <v>76196.97</v>
      </c>
      <c r="J13" s="36" t="n">
        <v>62</v>
      </c>
      <c r="K13" s="37" t="n">
        <v>27050</v>
      </c>
      <c r="L13" s="36" t="n">
        <v>62</v>
      </c>
      <c r="M13" s="37" t="n">
        <v>40197.29</v>
      </c>
      <c r="N13" s="29" t="n">
        <v>49</v>
      </c>
      <c r="O13" s="35" t="n">
        <v>111510.14</v>
      </c>
      <c r="P13" s="29" t="n">
        <v>40</v>
      </c>
      <c r="Q13" s="35" t="n">
        <v>44168.42</v>
      </c>
      <c r="R13" s="36" t="n">
        <v>49</v>
      </c>
      <c r="S13" s="37" t="n">
        <v>18400</v>
      </c>
      <c r="T13" s="36" t="n">
        <v>49</v>
      </c>
      <c r="U13" s="37" t="n">
        <v>3378.82</v>
      </c>
      <c r="V13" s="29" t="n">
        <f aca="false">D13</f>
        <v>62</v>
      </c>
      <c r="W13" s="35" t="n">
        <f aca="false">I13+K13+M13+S13+U13</f>
        <v>165223.08</v>
      </c>
    </row>
    <row r="14" customFormat="false" ht="12.8" hidden="false" customHeight="false" outlineLevel="0" collapsed="false">
      <c r="B14" s="29" t="s">
        <v>291</v>
      </c>
      <c r="C14" s="29" t="s">
        <v>292</v>
      </c>
      <c r="D14" s="29" t="n">
        <v>77</v>
      </c>
      <c r="E14" s="35" t="n">
        <v>90895.32</v>
      </c>
      <c r="F14" s="29" t="n">
        <v>68</v>
      </c>
      <c r="G14" s="35" t="n">
        <v>84542.83</v>
      </c>
      <c r="H14" s="36" t="n">
        <v>9</v>
      </c>
      <c r="I14" s="37" t="n">
        <v>6352.49</v>
      </c>
      <c r="J14" s="36" t="n">
        <v>77</v>
      </c>
      <c r="K14" s="37" t="n">
        <v>33000</v>
      </c>
      <c r="L14" s="36" t="n">
        <v>77</v>
      </c>
      <c r="M14" s="37" t="n">
        <v>43942.45</v>
      </c>
      <c r="N14" s="29" t="n">
        <v>119</v>
      </c>
      <c r="O14" s="35" t="n">
        <v>130087.3</v>
      </c>
      <c r="P14" s="29" t="n">
        <v>119</v>
      </c>
      <c r="Q14" s="35" t="n">
        <v>130087.3</v>
      </c>
      <c r="R14" s="36" t="n">
        <v>119</v>
      </c>
      <c r="S14" s="37" t="n">
        <v>36450</v>
      </c>
      <c r="T14" s="36" t="n">
        <v>119</v>
      </c>
      <c r="U14" s="37" t="n">
        <v>13411.94</v>
      </c>
      <c r="V14" s="29" t="n">
        <f aca="false">D14</f>
        <v>77</v>
      </c>
      <c r="W14" s="35" t="n">
        <f aca="false">I14+K14+M14+S14+U14</f>
        <v>133156.88</v>
      </c>
    </row>
    <row r="15" customFormat="false" ht="12.8" hidden="false" customHeight="false" outlineLevel="0" collapsed="false">
      <c r="B15" s="29" t="s">
        <v>294</v>
      </c>
      <c r="C15" s="29" t="s">
        <v>292</v>
      </c>
      <c r="D15" s="29" t="n">
        <v>15</v>
      </c>
      <c r="E15" s="35" t="n">
        <v>7932.55</v>
      </c>
      <c r="F15" s="29" t="n">
        <v>15</v>
      </c>
      <c r="G15" s="35" t="n">
        <v>7932.55</v>
      </c>
      <c r="H15" s="36" t="n">
        <v>0</v>
      </c>
      <c r="I15" s="37" t="n">
        <v>0</v>
      </c>
      <c r="J15" s="36" t="n">
        <v>15</v>
      </c>
      <c r="K15" s="37" t="n">
        <v>5700</v>
      </c>
      <c r="L15" s="36" t="n">
        <v>15</v>
      </c>
      <c r="M15" s="37" t="n">
        <v>9733.48</v>
      </c>
      <c r="N15" s="29" t="n">
        <v>84</v>
      </c>
      <c r="O15" s="35" t="n">
        <v>110378.12</v>
      </c>
      <c r="P15" s="29" t="n">
        <v>84</v>
      </c>
      <c r="Q15" s="35" t="n">
        <v>110378.12</v>
      </c>
      <c r="R15" s="36" t="n">
        <v>84</v>
      </c>
      <c r="S15" s="37" t="n">
        <v>26100</v>
      </c>
      <c r="T15" s="36" t="n">
        <v>84</v>
      </c>
      <c r="U15" s="37" t="n">
        <v>9325.34</v>
      </c>
      <c r="V15" s="29" t="n">
        <f aca="false">D15</f>
        <v>15</v>
      </c>
      <c r="W15" s="35" t="n">
        <f aca="false">I15+K15+M15+S15+U15</f>
        <v>50858.82</v>
      </c>
    </row>
    <row r="16" customFormat="false" ht="12.8" hidden="false" customHeight="false" outlineLevel="0" collapsed="false">
      <c r="B16" s="29" t="s">
        <v>252</v>
      </c>
      <c r="C16" s="29" t="s">
        <v>253</v>
      </c>
      <c r="D16" s="29" t="n">
        <v>37</v>
      </c>
      <c r="E16" s="35" t="n">
        <v>22286.42</v>
      </c>
      <c r="F16" s="29" t="n">
        <v>0</v>
      </c>
      <c r="G16" s="35" t="n">
        <v>0</v>
      </c>
      <c r="H16" s="36" t="n">
        <v>37</v>
      </c>
      <c r="I16" s="37" t="n">
        <v>22286.42</v>
      </c>
      <c r="J16" s="36" t="n">
        <v>37</v>
      </c>
      <c r="K16" s="37" t="n">
        <v>10200</v>
      </c>
      <c r="L16" s="36" t="n">
        <v>37</v>
      </c>
      <c r="M16" s="37" t="n">
        <v>20857.14</v>
      </c>
      <c r="N16" s="29" t="n">
        <v>9</v>
      </c>
      <c r="O16" s="35" t="n">
        <v>4255.76</v>
      </c>
      <c r="P16" s="29" t="n">
        <v>9</v>
      </c>
      <c r="Q16" s="35" t="n">
        <v>4255.76</v>
      </c>
      <c r="R16" s="36" t="n">
        <v>9</v>
      </c>
      <c r="S16" s="37" t="n">
        <v>2150</v>
      </c>
      <c r="T16" s="36" t="n">
        <v>9</v>
      </c>
      <c r="U16" s="37" t="n">
        <v>865.6</v>
      </c>
      <c r="V16" s="29" t="n">
        <f aca="false">D16</f>
        <v>37</v>
      </c>
      <c r="W16" s="35" t="n">
        <f aca="false">I16+K16+M16+S16+U16</f>
        <v>56359.16</v>
      </c>
    </row>
    <row r="17" customFormat="false" ht="12.8" hidden="false" customHeight="false" outlineLevel="0" collapsed="false">
      <c r="B17" s="29" t="s">
        <v>306</v>
      </c>
      <c r="C17" s="29" t="s">
        <v>303</v>
      </c>
      <c r="D17" s="29" t="n">
        <v>83</v>
      </c>
      <c r="E17" s="35" t="n">
        <v>87861.1</v>
      </c>
      <c r="F17" s="29" t="n">
        <v>78</v>
      </c>
      <c r="G17" s="35" t="n">
        <v>80518.73</v>
      </c>
      <c r="H17" s="36" t="n">
        <v>5</v>
      </c>
      <c r="I17" s="37" t="n">
        <v>7342.37</v>
      </c>
      <c r="J17" s="36" t="n">
        <v>83</v>
      </c>
      <c r="K17" s="37" t="n">
        <v>31650</v>
      </c>
      <c r="L17" s="36" t="n">
        <v>83</v>
      </c>
      <c r="M17" s="37" t="n">
        <v>50679.99</v>
      </c>
      <c r="N17" s="29" t="n">
        <v>29</v>
      </c>
      <c r="O17" s="35" t="n">
        <v>15598.01</v>
      </c>
      <c r="P17" s="29" t="n">
        <v>29</v>
      </c>
      <c r="Q17" s="35" t="n">
        <v>15598.01</v>
      </c>
      <c r="R17" s="36" t="n">
        <v>29</v>
      </c>
      <c r="S17" s="37" t="n">
        <v>12800</v>
      </c>
      <c r="T17" s="36" t="n">
        <v>29</v>
      </c>
      <c r="U17" s="37" t="n">
        <v>4884.16</v>
      </c>
      <c r="V17" s="29" t="n">
        <f aca="false">D17</f>
        <v>83</v>
      </c>
      <c r="W17" s="35" t="n">
        <f aca="false">I17+K17+M17+S17+U17</f>
        <v>107356.52</v>
      </c>
    </row>
    <row r="18" customFormat="false" ht="12.8" hidden="false" customHeight="false" outlineLevel="0" collapsed="false">
      <c r="B18" s="29" t="s">
        <v>80</v>
      </c>
      <c r="C18" s="29" t="s">
        <v>81</v>
      </c>
      <c r="D18" s="29" t="n">
        <v>14</v>
      </c>
      <c r="E18" s="35" t="n">
        <v>14195.86</v>
      </c>
      <c r="F18" s="29" t="n">
        <v>12</v>
      </c>
      <c r="G18" s="35" t="n">
        <v>13539.18</v>
      </c>
      <c r="H18" s="36" t="n">
        <v>2</v>
      </c>
      <c r="I18" s="37" t="n">
        <v>656.68</v>
      </c>
      <c r="J18" s="36" t="n">
        <v>14</v>
      </c>
      <c r="K18" s="37" t="n">
        <v>6400</v>
      </c>
      <c r="L18" s="36" t="n">
        <v>14</v>
      </c>
      <c r="M18" s="37" t="n">
        <v>9313.36</v>
      </c>
      <c r="N18" s="29" t="n">
        <v>0</v>
      </c>
      <c r="O18" s="35" t="n">
        <v>0</v>
      </c>
      <c r="P18" s="29" t="n">
        <v>0</v>
      </c>
      <c r="Q18" s="35" t="n">
        <v>0</v>
      </c>
      <c r="R18" s="36" t="n">
        <v>0</v>
      </c>
      <c r="S18" s="37" t="n">
        <v>0</v>
      </c>
      <c r="T18" s="36" t="n">
        <v>0</v>
      </c>
      <c r="U18" s="37" t="n">
        <v>0</v>
      </c>
      <c r="V18" s="29" t="n">
        <f aca="false">D18</f>
        <v>14</v>
      </c>
      <c r="W18" s="35" t="n">
        <f aca="false">I18+K18+M18+S18+U18</f>
        <v>16370.04</v>
      </c>
    </row>
    <row r="19" customFormat="false" ht="12.8" hidden="false" customHeight="false" outlineLevel="0" collapsed="false">
      <c r="B19" s="29" t="s">
        <v>488</v>
      </c>
      <c r="C19" s="29" t="s">
        <v>386</v>
      </c>
      <c r="D19" s="29" t="n">
        <v>27</v>
      </c>
      <c r="E19" s="35" t="n">
        <v>145867.06</v>
      </c>
      <c r="F19" s="29" t="n">
        <v>15</v>
      </c>
      <c r="G19" s="35" t="n">
        <v>59951</v>
      </c>
      <c r="H19" s="36" t="n">
        <v>12</v>
      </c>
      <c r="I19" s="37" t="n">
        <v>85916.06</v>
      </c>
      <c r="J19" s="36" t="n">
        <v>27</v>
      </c>
      <c r="K19" s="37" t="n">
        <v>10800</v>
      </c>
      <c r="L19" s="36" t="n">
        <v>27</v>
      </c>
      <c r="M19" s="37" t="n">
        <v>21100</v>
      </c>
      <c r="N19" s="29" t="n">
        <v>22</v>
      </c>
      <c r="O19" s="35" t="n">
        <v>301371.29</v>
      </c>
      <c r="P19" s="29" t="n">
        <v>12</v>
      </c>
      <c r="Q19" s="35" t="n">
        <v>17861.59</v>
      </c>
      <c r="R19" s="36" t="n">
        <v>22</v>
      </c>
      <c r="S19" s="37" t="n">
        <v>8500</v>
      </c>
      <c r="T19" s="36" t="n">
        <v>22</v>
      </c>
      <c r="U19" s="37" t="n">
        <v>9571.65</v>
      </c>
      <c r="V19" s="29" t="n">
        <f aca="false">D19</f>
        <v>27</v>
      </c>
      <c r="W19" s="35" t="n">
        <f aca="false">I19+K19+M19+S19+U19</f>
        <v>135887.71</v>
      </c>
    </row>
    <row r="20" customFormat="false" ht="12.8" hidden="false" customHeight="false" outlineLevel="0" collapsed="false">
      <c r="B20" s="29" t="s">
        <v>561</v>
      </c>
      <c r="C20" s="29" t="s">
        <v>404</v>
      </c>
      <c r="D20" s="29" t="n">
        <v>7</v>
      </c>
      <c r="E20" s="35" t="n">
        <v>4037.79</v>
      </c>
      <c r="F20" s="29" t="n">
        <v>4</v>
      </c>
      <c r="G20" s="35" t="n">
        <v>3484.29</v>
      </c>
      <c r="H20" s="36" t="n">
        <v>3</v>
      </c>
      <c r="I20" s="37" t="n">
        <v>553.5</v>
      </c>
      <c r="J20" s="36" t="n">
        <v>7</v>
      </c>
      <c r="K20" s="37" t="n">
        <v>2750</v>
      </c>
      <c r="L20" s="36" t="n">
        <v>7</v>
      </c>
      <c r="M20" s="37" t="n">
        <v>4000</v>
      </c>
      <c r="N20" s="29" t="n">
        <v>10</v>
      </c>
      <c r="O20" s="35" t="n">
        <v>5404.18</v>
      </c>
      <c r="P20" s="29" t="n">
        <v>10</v>
      </c>
      <c r="Q20" s="35" t="n">
        <v>5404.18</v>
      </c>
      <c r="R20" s="36" t="n">
        <v>10</v>
      </c>
      <c r="S20" s="37" t="n">
        <v>2500</v>
      </c>
      <c r="T20" s="36" t="n">
        <v>10</v>
      </c>
      <c r="U20" s="37" t="n">
        <v>412.55</v>
      </c>
      <c r="V20" s="29" t="n">
        <f aca="false">D20</f>
        <v>7</v>
      </c>
      <c r="W20" s="35" t="n">
        <f aca="false">I20+K20+M20+S20+U20</f>
        <v>10216.05</v>
      </c>
    </row>
    <row r="21" customFormat="false" ht="12.8" hidden="false" customHeight="false" outlineLevel="0" collapsed="false">
      <c r="B21" s="29" t="s">
        <v>449</v>
      </c>
      <c r="C21" s="29" t="s">
        <v>450</v>
      </c>
      <c r="D21" s="29" t="n">
        <v>28</v>
      </c>
      <c r="E21" s="35" t="n">
        <v>13539.24</v>
      </c>
      <c r="F21" s="29" t="n">
        <v>28</v>
      </c>
      <c r="G21" s="35" t="n">
        <v>13539.24</v>
      </c>
      <c r="H21" s="36" t="n">
        <v>0</v>
      </c>
      <c r="I21" s="37" t="n">
        <v>0</v>
      </c>
      <c r="J21" s="36" t="n">
        <v>28</v>
      </c>
      <c r="K21" s="37" t="n">
        <v>7250</v>
      </c>
      <c r="L21" s="36" t="n">
        <v>28</v>
      </c>
      <c r="M21" s="37" t="n">
        <v>13512.21</v>
      </c>
      <c r="N21" s="29" t="n">
        <v>96</v>
      </c>
      <c r="O21" s="35" t="n">
        <v>62886.91</v>
      </c>
      <c r="P21" s="29" t="n">
        <v>96</v>
      </c>
      <c r="Q21" s="35" t="n">
        <v>62886.91</v>
      </c>
      <c r="R21" s="36" t="n">
        <v>96</v>
      </c>
      <c r="S21" s="37" t="n">
        <v>28550</v>
      </c>
      <c r="T21" s="36" t="n">
        <v>96</v>
      </c>
      <c r="U21" s="37" t="n">
        <v>5580.8</v>
      </c>
      <c r="V21" s="29" t="n">
        <f aca="false">D21</f>
        <v>28</v>
      </c>
      <c r="W21" s="35" t="n">
        <f aca="false">I21+K21+M21+S21+U21</f>
        <v>54893.01</v>
      </c>
    </row>
    <row r="22" customFormat="false" ht="12.8" hidden="false" customHeight="false" outlineLevel="0" collapsed="false">
      <c r="B22" s="29" t="s">
        <v>285</v>
      </c>
      <c r="C22" s="29" t="s">
        <v>286</v>
      </c>
      <c r="D22" s="29" t="n">
        <v>33</v>
      </c>
      <c r="E22" s="35" t="n">
        <v>41844.48</v>
      </c>
      <c r="F22" s="29" t="n">
        <v>12</v>
      </c>
      <c r="G22" s="35" t="n">
        <v>9210.2</v>
      </c>
      <c r="H22" s="36" t="n">
        <v>21</v>
      </c>
      <c r="I22" s="37" t="n">
        <v>32634.28</v>
      </c>
      <c r="J22" s="36" t="n">
        <v>33</v>
      </c>
      <c r="K22" s="37" t="n">
        <v>13550</v>
      </c>
      <c r="L22" s="36" t="n">
        <v>33</v>
      </c>
      <c r="M22" s="37" t="n">
        <v>21317.59</v>
      </c>
      <c r="N22" s="29" t="n">
        <v>34</v>
      </c>
      <c r="O22" s="35" t="n">
        <v>46909.31</v>
      </c>
      <c r="P22" s="29" t="n">
        <v>34</v>
      </c>
      <c r="Q22" s="35" t="n">
        <v>46909.31</v>
      </c>
      <c r="R22" s="36" t="n">
        <v>34</v>
      </c>
      <c r="S22" s="37" t="n">
        <v>11750</v>
      </c>
      <c r="T22" s="36" t="n">
        <v>34</v>
      </c>
      <c r="U22" s="37" t="n">
        <v>2052.47</v>
      </c>
      <c r="V22" s="29" t="n">
        <f aca="false">D22</f>
        <v>33</v>
      </c>
      <c r="W22" s="35" t="n">
        <f aca="false">I22+K22+M22+S22+U22</f>
        <v>81304.34</v>
      </c>
    </row>
    <row r="23" customFormat="false" ht="12.8" hidden="false" customHeight="false" outlineLevel="0" collapsed="false">
      <c r="B23" s="29" t="s">
        <v>296</v>
      </c>
      <c r="C23" s="29" t="s">
        <v>297</v>
      </c>
      <c r="D23" s="29" t="n">
        <v>61</v>
      </c>
      <c r="E23" s="35" t="n">
        <v>310841.82</v>
      </c>
      <c r="F23" s="29" t="n">
        <v>61</v>
      </c>
      <c r="G23" s="35" t="n">
        <v>310841.82</v>
      </c>
      <c r="H23" s="36" t="n">
        <v>0</v>
      </c>
      <c r="I23" s="37" t="n">
        <v>0</v>
      </c>
      <c r="J23" s="36" t="n">
        <v>61</v>
      </c>
      <c r="K23" s="37" t="n">
        <v>26900</v>
      </c>
      <c r="L23" s="36" t="n">
        <v>61</v>
      </c>
      <c r="M23" s="37" t="n">
        <v>42802.31</v>
      </c>
      <c r="N23" s="29" t="n">
        <v>5</v>
      </c>
      <c r="O23" s="35" t="n">
        <v>80093.56</v>
      </c>
      <c r="P23" s="29" t="n">
        <v>3</v>
      </c>
      <c r="Q23" s="35" t="n">
        <v>9272.53</v>
      </c>
      <c r="R23" s="36" t="n">
        <v>5</v>
      </c>
      <c r="S23" s="37" t="n">
        <v>2250</v>
      </c>
      <c r="T23" s="36" t="n">
        <v>5</v>
      </c>
      <c r="U23" s="37" t="n">
        <v>374.84</v>
      </c>
      <c r="V23" s="29" t="n">
        <f aca="false">D23</f>
        <v>61</v>
      </c>
      <c r="W23" s="35" t="n">
        <f aca="false">I23+K23+M23+S23+U23</f>
        <v>72327.15</v>
      </c>
    </row>
    <row r="24" customFormat="false" ht="12.8" hidden="false" customHeight="false" outlineLevel="0" collapsed="false">
      <c r="B24" s="29" t="s">
        <v>563</v>
      </c>
      <c r="C24" s="7" t="s">
        <v>297</v>
      </c>
      <c r="D24" s="29" t="n">
        <v>25</v>
      </c>
      <c r="E24" s="35" t="n">
        <v>17203.78</v>
      </c>
      <c r="F24" s="29" t="n">
        <v>25</v>
      </c>
      <c r="G24" s="35" t="n">
        <v>17203.78</v>
      </c>
      <c r="H24" s="36" t="n">
        <v>0</v>
      </c>
      <c r="I24" s="37" t="n">
        <v>0</v>
      </c>
      <c r="J24" s="36" t="n">
        <v>25</v>
      </c>
      <c r="K24" s="37" t="n">
        <v>9050</v>
      </c>
      <c r="L24" s="36" t="n">
        <v>25</v>
      </c>
      <c r="M24" s="37" t="n">
        <v>14096.38</v>
      </c>
      <c r="N24" s="29" t="n">
        <v>61</v>
      </c>
      <c r="O24" s="35" t="n">
        <v>63446.99</v>
      </c>
      <c r="P24" s="29" t="n">
        <v>61</v>
      </c>
      <c r="Q24" s="35" t="n">
        <v>63446.99</v>
      </c>
      <c r="R24" s="36" t="n">
        <v>61</v>
      </c>
      <c r="S24" s="37" t="n">
        <v>23100</v>
      </c>
      <c r="T24" s="36" t="n">
        <v>61</v>
      </c>
      <c r="U24" s="37" t="n">
        <v>5541.14</v>
      </c>
      <c r="V24" s="29" t="n">
        <f aca="false">D24</f>
        <v>25</v>
      </c>
      <c r="W24" s="35" t="n">
        <f aca="false">I24+K24+M24+S24+U24</f>
        <v>51787.52</v>
      </c>
    </row>
    <row r="25" customFormat="false" ht="12.8" hidden="false" customHeight="false" outlineLevel="0" collapsed="false">
      <c r="B25" s="29" t="s">
        <v>555</v>
      </c>
      <c r="C25" s="29" t="s">
        <v>76</v>
      </c>
      <c r="D25" s="29" t="n">
        <v>54</v>
      </c>
      <c r="E25" s="35" t="n">
        <v>22732.41</v>
      </c>
      <c r="F25" s="29" t="n">
        <v>0</v>
      </c>
      <c r="G25" s="35" t="n">
        <v>0</v>
      </c>
      <c r="H25" s="36" t="n">
        <v>54</v>
      </c>
      <c r="I25" s="37" t="n">
        <v>22732.41</v>
      </c>
      <c r="J25" s="36" t="n">
        <v>54</v>
      </c>
      <c r="K25" s="37" t="n">
        <v>17000</v>
      </c>
      <c r="L25" s="36" t="n">
        <v>54</v>
      </c>
      <c r="M25" s="37" t="n">
        <v>27794.85</v>
      </c>
      <c r="N25" s="29" t="n">
        <v>82</v>
      </c>
      <c r="O25" s="35" t="n">
        <v>52077.45</v>
      </c>
      <c r="P25" s="29" t="n">
        <v>82</v>
      </c>
      <c r="Q25" s="35" t="n">
        <v>52077.45</v>
      </c>
      <c r="R25" s="36" t="n">
        <v>82</v>
      </c>
      <c r="S25" s="37" t="n">
        <v>27850</v>
      </c>
      <c r="T25" s="36" t="n">
        <v>82</v>
      </c>
      <c r="U25" s="37" t="n">
        <v>11541.45</v>
      </c>
      <c r="V25" s="29" t="n">
        <f aca="false">D25</f>
        <v>54</v>
      </c>
      <c r="W25" s="35" t="n">
        <f aca="false">I25+K25+M25+S25+U25</f>
        <v>106918.71</v>
      </c>
    </row>
    <row r="26" customFormat="false" ht="12.8" hidden="false" customHeight="false" outlineLevel="0" collapsed="false">
      <c r="B26" s="29" t="s">
        <v>96</v>
      </c>
      <c r="C26" s="29" t="s">
        <v>97</v>
      </c>
      <c r="D26" s="29" t="n">
        <v>69</v>
      </c>
      <c r="E26" s="35" t="n">
        <v>95422.76</v>
      </c>
      <c r="F26" s="29" t="n">
        <v>15</v>
      </c>
      <c r="G26" s="35" t="n">
        <v>29419.94</v>
      </c>
      <c r="H26" s="36" t="n">
        <v>54</v>
      </c>
      <c r="I26" s="37" t="n">
        <v>66002.82</v>
      </c>
      <c r="J26" s="36" t="n">
        <v>69</v>
      </c>
      <c r="K26" s="37" t="n">
        <v>22400</v>
      </c>
      <c r="L26" s="36" t="n">
        <v>69</v>
      </c>
      <c r="M26" s="37" t="n">
        <v>40848.02</v>
      </c>
      <c r="N26" s="29" t="n">
        <v>98</v>
      </c>
      <c r="O26" s="35" t="n">
        <v>120883.58</v>
      </c>
      <c r="P26" s="29" t="n">
        <v>98</v>
      </c>
      <c r="Q26" s="35" t="n">
        <v>120883.58</v>
      </c>
      <c r="R26" s="36" t="n">
        <v>98</v>
      </c>
      <c r="S26" s="37" t="n">
        <v>28000</v>
      </c>
      <c r="T26" s="36" t="n">
        <v>98</v>
      </c>
      <c r="U26" s="37" t="n">
        <v>9460.74</v>
      </c>
      <c r="V26" s="29" t="n">
        <f aca="false">D26</f>
        <v>69</v>
      </c>
      <c r="W26" s="35" t="n">
        <f aca="false">I26+K26+M26+S26+U26</f>
        <v>166711.58</v>
      </c>
    </row>
    <row r="27" customFormat="false" ht="12.8" hidden="false" customHeight="false" outlineLevel="0" collapsed="false">
      <c r="B27" s="29" t="s">
        <v>556</v>
      </c>
      <c r="C27" s="29" t="s">
        <v>97</v>
      </c>
      <c r="D27" s="29" t="n">
        <v>16</v>
      </c>
      <c r="E27" s="35" t="n">
        <v>12722.39</v>
      </c>
      <c r="F27" s="29" t="n">
        <v>0</v>
      </c>
      <c r="G27" s="35" t="n">
        <v>0</v>
      </c>
      <c r="H27" s="36" t="n">
        <v>16</v>
      </c>
      <c r="I27" s="37" t="n">
        <v>12722.39</v>
      </c>
      <c r="J27" s="36" t="n">
        <v>16</v>
      </c>
      <c r="K27" s="37" t="n">
        <v>4800</v>
      </c>
      <c r="L27" s="36" t="n">
        <v>16</v>
      </c>
      <c r="M27" s="37" t="n">
        <v>8400</v>
      </c>
      <c r="N27" s="29" t="n">
        <v>86</v>
      </c>
      <c r="O27" s="35" t="n">
        <v>143490.75</v>
      </c>
      <c r="P27" s="29" t="n">
        <v>86</v>
      </c>
      <c r="Q27" s="35" t="n">
        <v>143490.75</v>
      </c>
      <c r="R27" s="36" t="n">
        <v>86</v>
      </c>
      <c r="S27" s="37" t="n">
        <v>25900</v>
      </c>
      <c r="T27" s="36" t="n">
        <v>86</v>
      </c>
      <c r="U27" s="37" t="n">
        <v>9531.21</v>
      </c>
      <c r="V27" s="29" t="n">
        <f aca="false">D27</f>
        <v>16</v>
      </c>
      <c r="W27" s="35" t="n">
        <f aca="false">I27+K27+M27+S27+U27</f>
        <v>61353.6</v>
      </c>
    </row>
    <row r="28" customFormat="false" ht="12.8" hidden="false" customHeight="false" outlineLevel="0" collapsed="false">
      <c r="B28" s="29" t="s">
        <v>245</v>
      </c>
      <c r="C28" s="29" t="s">
        <v>242</v>
      </c>
      <c r="D28" s="29" t="n">
        <v>128</v>
      </c>
      <c r="E28" s="35" t="n">
        <v>106314.9</v>
      </c>
      <c r="F28" s="29" t="n">
        <v>128</v>
      </c>
      <c r="G28" s="35" t="n">
        <v>106314.9</v>
      </c>
      <c r="H28" s="36" t="n">
        <v>0</v>
      </c>
      <c r="I28" s="37" t="n">
        <v>0</v>
      </c>
      <c r="J28" s="36" t="n">
        <v>128</v>
      </c>
      <c r="K28" s="37" t="n">
        <v>52500</v>
      </c>
      <c r="L28" s="36" t="n">
        <v>128</v>
      </c>
      <c r="M28" s="37" t="n">
        <v>79798.88</v>
      </c>
      <c r="N28" s="29" t="n">
        <v>0</v>
      </c>
      <c r="O28" s="35" t="n">
        <v>0</v>
      </c>
      <c r="P28" s="29" t="n">
        <v>0</v>
      </c>
      <c r="Q28" s="35" t="n">
        <v>0</v>
      </c>
      <c r="R28" s="36" t="n">
        <v>0</v>
      </c>
      <c r="S28" s="37" t="n">
        <v>0</v>
      </c>
      <c r="T28" s="36" t="n">
        <v>0</v>
      </c>
      <c r="U28" s="37" t="n">
        <v>0</v>
      </c>
      <c r="V28" s="29" t="n">
        <f aca="false">D28</f>
        <v>128</v>
      </c>
      <c r="W28" s="35" t="n">
        <f aca="false">I28+K28+M28+S28+U28</f>
        <v>132298.88</v>
      </c>
    </row>
    <row r="29" customFormat="false" ht="12.8" hidden="false" customHeight="false" outlineLevel="0" collapsed="false">
      <c r="B29" s="29" t="s">
        <v>273</v>
      </c>
      <c r="C29" s="29" t="s">
        <v>242</v>
      </c>
      <c r="D29" s="29" t="n">
        <v>269</v>
      </c>
      <c r="E29" s="35" t="n">
        <v>300359.04</v>
      </c>
      <c r="F29" s="29" t="n">
        <v>93</v>
      </c>
      <c r="G29" s="35" t="n">
        <v>43343.59</v>
      </c>
      <c r="H29" s="36" t="n">
        <v>176</v>
      </c>
      <c r="I29" s="37" t="n">
        <v>257015.45</v>
      </c>
      <c r="J29" s="36" t="n">
        <v>269</v>
      </c>
      <c r="K29" s="37" t="n">
        <v>112500</v>
      </c>
      <c r="L29" s="36" t="n">
        <v>269</v>
      </c>
      <c r="M29" s="37" t="n">
        <v>191765.27</v>
      </c>
      <c r="N29" s="29" t="n">
        <v>105</v>
      </c>
      <c r="O29" s="35" t="n">
        <v>278982.67</v>
      </c>
      <c r="P29" s="29" t="n">
        <v>105</v>
      </c>
      <c r="Q29" s="35" t="n">
        <v>278982.67</v>
      </c>
      <c r="R29" s="36" t="n">
        <v>105</v>
      </c>
      <c r="S29" s="37" t="n">
        <v>51500</v>
      </c>
      <c r="T29" s="36" t="n">
        <v>105</v>
      </c>
      <c r="U29" s="37" t="n">
        <v>130.02</v>
      </c>
      <c r="V29" s="29" t="n">
        <f aca="false">D29</f>
        <v>269</v>
      </c>
      <c r="W29" s="35" t="n">
        <f aca="false">I29+K29+M29+S29+U29</f>
        <v>612910.74</v>
      </c>
    </row>
    <row r="30" customFormat="false" ht="12.8" hidden="false" customHeight="false" outlineLevel="0" collapsed="false">
      <c r="B30" s="29" t="s">
        <v>559</v>
      </c>
      <c r="C30" s="29" t="s">
        <v>265</v>
      </c>
      <c r="D30" s="29" t="n">
        <v>13</v>
      </c>
      <c r="E30" s="35" t="n">
        <v>101097.68</v>
      </c>
      <c r="F30" s="29" t="n">
        <v>10</v>
      </c>
      <c r="G30" s="35" t="n">
        <v>97045.27</v>
      </c>
      <c r="H30" s="36" t="n">
        <v>3</v>
      </c>
      <c r="I30" s="37" t="n">
        <v>4052.41</v>
      </c>
      <c r="J30" s="36" t="n">
        <v>13</v>
      </c>
      <c r="K30" s="37" t="n">
        <v>6000</v>
      </c>
      <c r="L30" s="36" t="n">
        <v>13</v>
      </c>
      <c r="M30" s="37" t="n">
        <v>10396.34</v>
      </c>
      <c r="N30" s="29" t="n">
        <v>3</v>
      </c>
      <c r="O30" s="35" t="n">
        <v>66265.45</v>
      </c>
      <c r="P30" s="29" t="n">
        <v>0</v>
      </c>
      <c r="Q30" s="35" t="n">
        <v>0</v>
      </c>
      <c r="R30" s="36" t="n">
        <v>3</v>
      </c>
      <c r="S30" s="37" t="n">
        <v>1500</v>
      </c>
      <c r="T30" s="36" t="n">
        <v>3</v>
      </c>
      <c r="U30" s="37" t="n">
        <v>0</v>
      </c>
      <c r="V30" s="29" t="n">
        <f aca="false">D30</f>
        <v>13</v>
      </c>
      <c r="W30" s="35" t="n">
        <f aca="false">I30+K30+M30+S30+U30</f>
        <v>21948.75</v>
      </c>
    </row>
    <row r="31" customFormat="false" ht="12.8" hidden="false" customHeight="false" outlineLevel="0" collapsed="false">
      <c r="B31" s="29" t="s">
        <v>562</v>
      </c>
      <c r="C31" s="29" t="s">
        <v>265</v>
      </c>
      <c r="D31" s="29" t="n">
        <v>7</v>
      </c>
      <c r="E31" s="35" t="n">
        <v>5575.24</v>
      </c>
      <c r="F31" s="29" t="n">
        <v>1</v>
      </c>
      <c r="G31" s="35" t="n">
        <v>244.31</v>
      </c>
      <c r="H31" s="36" t="n">
        <v>6</v>
      </c>
      <c r="I31" s="37" t="n">
        <v>5330.93</v>
      </c>
      <c r="J31" s="36" t="n">
        <v>7</v>
      </c>
      <c r="K31" s="37" t="n">
        <v>3050</v>
      </c>
      <c r="L31" s="36" t="n">
        <v>7</v>
      </c>
      <c r="M31" s="37" t="n">
        <v>5192.45</v>
      </c>
      <c r="N31" s="29" t="n">
        <v>44</v>
      </c>
      <c r="O31" s="35" t="n">
        <v>25456.72</v>
      </c>
      <c r="P31" s="29" t="n">
        <v>44</v>
      </c>
      <c r="Q31" s="35" t="n">
        <v>25456.72</v>
      </c>
      <c r="R31" s="36" t="n">
        <v>44</v>
      </c>
      <c r="S31" s="37" t="n">
        <v>13150</v>
      </c>
      <c r="T31" s="36" t="n">
        <v>44</v>
      </c>
      <c r="U31" s="37" t="n">
        <v>8507.84</v>
      </c>
      <c r="V31" s="29" t="n">
        <f aca="false">D31</f>
        <v>7</v>
      </c>
      <c r="W31" s="35" t="n">
        <f aca="false">I31+K31+M31+S31+U31</f>
        <v>35231.22</v>
      </c>
    </row>
    <row r="32" customFormat="false" ht="12.8" hidden="false" customHeight="false" outlineLevel="0" collapsed="false">
      <c r="B32" s="29" t="s">
        <v>367</v>
      </c>
      <c r="C32" s="29" t="s">
        <v>368</v>
      </c>
      <c r="D32" s="29" t="n">
        <v>3</v>
      </c>
      <c r="E32" s="35" t="n">
        <v>3208.82</v>
      </c>
      <c r="F32" s="29" t="n">
        <v>0</v>
      </c>
      <c r="G32" s="35" t="n">
        <v>0</v>
      </c>
      <c r="H32" s="36" t="n">
        <v>3</v>
      </c>
      <c r="I32" s="37" t="n">
        <v>3208.82</v>
      </c>
      <c r="J32" s="36" t="n">
        <v>3</v>
      </c>
      <c r="K32" s="37" t="n">
        <v>1000</v>
      </c>
      <c r="L32" s="36" t="n">
        <v>3</v>
      </c>
      <c r="M32" s="37" t="n">
        <v>1700</v>
      </c>
      <c r="N32" s="29" t="n">
        <v>55</v>
      </c>
      <c r="O32" s="35" t="n">
        <v>38863.15</v>
      </c>
      <c r="P32" s="29" t="n">
        <v>55</v>
      </c>
      <c r="Q32" s="35" t="n">
        <v>38863.15</v>
      </c>
      <c r="R32" s="36" t="n">
        <v>55</v>
      </c>
      <c r="S32" s="37" t="n">
        <v>19150</v>
      </c>
      <c r="T32" s="36" t="n">
        <v>55</v>
      </c>
      <c r="U32" s="37" t="n">
        <v>7197.39</v>
      </c>
      <c r="V32" s="29" t="n">
        <f aca="false">D32</f>
        <v>3</v>
      </c>
      <c r="W32" s="35" t="n">
        <f aca="false">I32+K32+M32+S32+U32</f>
        <v>32256.21</v>
      </c>
    </row>
    <row r="33" customFormat="false" ht="12.8" hidden="false" customHeight="false" outlineLevel="0" collapsed="false">
      <c r="B33" s="29" t="s">
        <v>338</v>
      </c>
      <c r="C33" s="29" t="s">
        <v>339</v>
      </c>
      <c r="D33" s="29" t="n">
        <v>12</v>
      </c>
      <c r="E33" s="35" t="n">
        <v>7362.97</v>
      </c>
      <c r="F33" s="29" t="n">
        <v>10</v>
      </c>
      <c r="G33" s="35" t="n">
        <v>6649.35</v>
      </c>
      <c r="H33" s="36" t="n">
        <v>2</v>
      </c>
      <c r="I33" s="37" t="n">
        <v>713.62</v>
      </c>
      <c r="J33" s="36" t="n">
        <v>12</v>
      </c>
      <c r="K33" s="37" t="n">
        <v>3500</v>
      </c>
      <c r="L33" s="36" t="n">
        <v>12</v>
      </c>
      <c r="M33" s="37" t="n">
        <v>7084.9</v>
      </c>
      <c r="N33" s="29" t="n">
        <v>0</v>
      </c>
      <c r="O33" s="35" t="n">
        <v>0</v>
      </c>
      <c r="P33" s="29" t="n">
        <v>0</v>
      </c>
      <c r="Q33" s="35" t="n">
        <v>0</v>
      </c>
      <c r="R33" s="36" t="n">
        <v>0</v>
      </c>
      <c r="S33" s="37" t="n">
        <v>0</v>
      </c>
      <c r="T33" s="36" t="n">
        <v>0</v>
      </c>
      <c r="U33" s="37" t="n">
        <v>0</v>
      </c>
      <c r="V33" s="29" t="n">
        <f aca="false">D33</f>
        <v>12</v>
      </c>
      <c r="W33" s="35" t="n">
        <f aca="false">I33+K33+M33+S33+U33</f>
        <v>11298.52</v>
      </c>
    </row>
    <row r="34" customFormat="false" ht="12.8" hidden="false" customHeight="false" outlineLevel="0" collapsed="false">
      <c r="B34" s="29" t="s">
        <v>566</v>
      </c>
      <c r="C34" s="29" t="s">
        <v>535</v>
      </c>
      <c r="D34" s="29" t="n">
        <v>20</v>
      </c>
      <c r="E34" s="35" t="n">
        <v>12762.22</v>
      </c>
      <c r="F34" s="29" t="n">
        <v>20</v>
      </c>
      <c r="G34" s="35" t="n">
        <v>12762.22</v>
      </c>
      <c r="H34" s="36" t="n">
        <v>0</v>
      </c>
      <c r="I34" s="37" t="n">
        <v>0</v>
      </c>
      <c r="J34" s="36" t="n">
        <v>20</v>
      </c>
      <c r="K34" s="37" t="n">
        <v>7000</v>
      </c>
      <c r="L34" s="36" t="n">
        <v>20</v>
      </c>
      <c r="M34" s="37" t="n">
        <v>11674.01</v>
      </c>
      <c r="N34" s="29" t="n">
        <v>0</v>
      </c>
      <c r="O34" s="35" t="n">
        <v>0</v>
      </c>
      <c r="P34" s="29" t="n">
        <v>0</v>
      </c>
      <c r="Q34" s="35" t="n">
        <v>0</v>
      </c>
      <c r="R34" s="36" t="n">
        <v>0</v>
      </c>
      <c r="S34" s="37" t="n">
        <v>0</v>
      </c>
      <c r="T34" s="36" t="n">
        <v>0</v>
      </c>
      <c r="U34" s="37" t="n">
        <v>0</v>
      </c>
      <c r="V34" s="29" t="n">
        <f aca="false">D34</f>
        <v>20</v>
      </c>
      <c r="W34" s="35" t="n">
        <f aca="false">I34+K34+M34+S34+U34</f>
        <v>18674.01</v>
      </c>
    </row>
    <row r="35" customFormat="false" ht="12.8" hidden="false" customHeight="false" outlineLevel="0" collapsed="false">
      <c r="B35" s="29" t="s">
        <v>437</v>
      </c>
      <c r="C35" s="29" t="s">
        <v>438</v>
      </c>
      <c r="D35" s="29" t="n">
        <v>22</v>
      </c>
      <c r="E35" s="35" t="n">
        <v>12944.22</v>
      </c>
      <c r="F35" s="29" t="n">
        <v>22</v>
      </c>
      <c r="G35" s="35" t="n">
        <v>12944.22</v>
      </c>
      <c r="H35" s="36" t="n">
        <v>0</v>
      </c>
      <c r="I35" s="37" t="n">
        <v>0</v>
      </c>
      <c r="J35" s="36" t="n">
        <v>22</v>
      </c>
      <c r="K35" s="37" t="n">
        <v>7200</v>
      </c>
      <c r="L35" s="36" t="n">
        <v>22</v>
      </c>
      <c r="M35" s="37" t="n">
        <v>14458.06</v>
      </c>
      <c r="N35" s="29" t="n">
        <v>49</v>
      </c>
      <c r="O35" s="35" t="n">
        <v>28138.28</v>
      </c>
      <c r="P35" s="29" t="n">
        <v>49</v>
      </c>
      <c r="Q35" s="35" t="n">
        <v>28138.28</v>
      </c>
      <c r="R35" s="36" t="n">
        <v>49</v>
      </c>
      <c r="S35" s="37" t="n">
        <v>12750</v>
      </c>
      <c r="T35" s="36" t="n">
        <v>49</v>
      </c>
      <c r="U35" s="37" t="n">
        <v>2320.79</v>
      </c>
      <c r="V35" s="29" t="n">
        <f aca="false">D35</f>
        <v>22</v>
      </c>
      <c r="W35" s="35" t="n">
        <f aca="false">I35+K35+M35+S35+U35</f>
        <v>36728.85</v>
      </c>
    </row>
    <row r="36" customFormat="false" ht="12.8" hidden="false" customHeight="false" outlineLevel="0" collapsed="false">
      <c r="B36" s="29" t="s">
        <v>492</v>
      </c>
      <c r="C36" s="29" t="s">
        <v>493</v>
      </c>
      <c r="D36" s="29" t="n">
        <v>53</v>
      </c>
      <c r="E36" s="35" t="n">
        <v>77607.56</v>
      </c>
      <c r="F36" s="29" t="n">
        <v>20</v>
      </c>
      <c r="G36" s="35" t="n">
        <v>29383.19</v>
      </c>
      <c r="H36" s="36" t="n">
        <v>33</v>
      </c>
      <c r="I36" s="37" t="n">
        <v>48224.37</v>
      </c>
      <c r="J36" s="36" t="n">
        <v>53</v>
      </c>
      <c r="K36" s="37" t="n">
        <v>22900</v>
      </c>
      <c r="L36" s="36" t="n">
        <v>53</v>
      </c>
      <c r="M36" s="37" t="n">
        <v>55834.09</v>
      </c>
      <c r="N36" s="29" t="n">
        <v>66</v>
      </c>
      <c r="O36" s="35" t="n">
        <v>47604.01</v>
      </c>
      <c r="P36" s="29" t="n">
        <v>66</v>
      </c>
      <c r="Q36" s="35" t="n">
        <v>47604.01</v>
      </c>
      <c r="R36" s="36" t="n">
        <v>66</v>
      </c>
      <c r="S36" s="37" t="n">
        <v>17500</v>
      </c>
      <c r="T36" s="36" t="n">
        <v>66</v>
      </c>
      <c r="U36" s="37" t="n">
        <v>11157.82</v>
      </c>
      <c r="V36" s="29" t="n">
        <f aca="false">D36</f>
        <v>53</v>
      </c>
      <c r="W36" s="35" t="n">
        <f aca="false">I36+K36+M36+S36+U36</f>
        <v>155616.28</v>
      </c>
    </row>
    <row r="37" customFormat="false" ht="12.8" hidden="false" customHeight="false" outlineLevel="0" collapsed="false">
      <c r="B37" s="29" t="s">
        <v>361</v>
      </c>
      <c r="C37" s="29" t="s">
        <v>362</v>
      </c>
      <c r="D37" s="29" t="n">
        <v>6</v>
      </c>
      <c r="E37" s="35" t="n">
        <v>1379.56</v>
      </c>
      <c r="F37" s="29" t="n">
        <v>0</v>
      </c>
      <c r="G37" s="35" t="n">
        <v>0</v>
      </c>
      <c r="H37" s="36" t="n">
        <v>6</v>
      </c>
      <c r="I37" s="37" t="n">
        <v>1379.56</v>
      </c>
      <c r="J37" s="36" t="n">
        <v>6</v>
      </c>
      <c r="K37" s="37" t="n">
        <v>2750</v>
      </c>
      <c r="L37" s="36" t="n">
        <v>6</v>
      </c>
      <c r="M37" s="37" t="n">
        <v>2600</v>
      </c>
      <c r="N37" s="29" t="n">
        <v>14</v>
      </c>
      <c r="O37" s="35" t="n">
        <v>14949.73</v>
      </c>
      <c r="P37" s="29" t="n">
        <v>14</v>
      </c>
      <c r="Q37" s="35" t="n">
        <v>14949.73</v>
      </c>
      <c r="R37" s="36" t="n">
        <v>14</v>
      </c>
      <c r="S37" s="37" t="n">
        <v>4800</v>
      </c>
      <c r="T37" s="36" t="n">
        <v>14</v>
      </c>
      <c r="U37" s="37" t="n">
        <v>2494.75</v>
      </c>
      <c r="V37" s="29" t="n">
        <f aca="false">D37</f>
        <v>6</v>
      </c>
      <c r="W37" s="35" t="n">
        <f aca="false">I37+K37+M37+S37+U37</f>
        <v>14024.31</v>
      </c>
    </row>
    <row r="38" customFormat="false" ht="12.8" hidden="false" customHeight="false" outlineLevel="0" collapsed="false">
      <c r="B38" s="29" t="s">
        <v>329</v>
      </c>
      <c r="C38" s="29" t="s">
        <v>330</v>
      </c>
      <c r="D38" s="29" t="n">
        <v>1</v>
      </c>
      <c r="E38" s="35" t="n">
        <v>485.48</v>
      </c>
      <c r="F38" s="29" t="n">
        <v>1</v>
      </c>
      <c r="G38" s="35" t="n">
        <v>485.48</v>
      </c>
      <c r="H38" s="36" t="n">
        <v>0</v>
      </c>
      <c r="I38" s="37" t="n">
        <v>0</v>
      </c>
      <c r="J38" s="36" t="n">
        <v>1</v>
      </c>
      <c r="K38" s="37" t="n">
        <v>250</v>
      </c>
      <c r="L38" s="36" t="n">
        <v>1</v>
      </c>
      <c r="M38" s="37" t="n">
        <v>500</v>
      </c>
      <c r="N38" s="29" t="n">
        <v>3</v>
      </c>
      <c r="O38" s="35" t="n">
        <v>1878.57</v>
      </c>
      <c r="P38" s="29" t="n">
        <v>3</v>
      </c>
      <c r="Q38" s="35" t="n">
        <v>1878.57</v>
      </c>
      <c r="R38" s="36" t="n">
        <v>3</v>
      </c>
      <c r="S38" s="37" t="n">
        <v>750</v>
      </c>
      <c r="T38" s="36" t="n">
        <v>3</v>
      </c>
      <c r="U38" s="37" t="n">
        <v>61.13</v>
      </c>
      <c r="V38" s="29" t="n">
        <f aca="false">D38</f>
        <v>1</v>
      </c>
      <c r="W38" s="35" t="n">
        <f aca="false">I38+K38+M38+S38+U38</f>
        <v>1561.13</v>
      </c>
    </row>
    <row r="39" customFormat="false" ht="12.8" hidden="false" customHeight="false" outlineLevel="0" collapsed="false">
      <c r="B39" s="29" t="s">
        <v>176</v>
      </c>
      <c r="C39" s="29" t="s">
        <v>177</v>
      </c>
      <c r="D39" s="29" t="n">
        <v>3</v>
      </c>
      <c r="E39" s="35" t="n">
        <v>10177.55</v>
      </c>
      <c r="F39" s="29" t="n">
        <v>3</v>
      </c>
      <c r="G39" s="35" t="n">
        <v>10177.55</v>
      </c>
      <c r="H39" s="36" t="n">
        <v>0</v>
      </c>
      <c r="I39" s="37" t="n">
        <v>0</v>
      </c>
      <c r="J39" s="36" t="n">
        <v>3</v>
      </c>
      <c r="K39" s="37" t="n">
        <v>1500</v>
      </c>
      <c r="L39" s="36" t="n">
        <v>3</v>
      </c>
      <c r="M39" s="37" t="n">
        <v>2400</v>
      </c>
      <c r="N39" s="29" t="n">
        <v>26</v>
      </c>
      <c r="O39" s="35" t="n">
        <v>17884.5</v>
      </c>
      <c r="P39" s="29" t="n">
        <v>26</v>
      </c>
      <c r="Q39" s="35" t="n">
        <v>17884.5</v>
      </c>
      <c r="R39" s="36" t="n">
        <v>26</v>
      </c>
      <c r="S39" s="37" t="n">
        <v>6350</v>
      </c>
      <c r="T39" s="36" t="n">
        <v>26</v>
      </c>
      <c r="U39" s="37" t="n">
        <v>4674.4</v>
      </c>
      <c r="V39" s="29" t="n">
        <f aca="false">D39</f>
        <v>3</v>
      </c>
      <c r="W39" s="35" t="n">
        <f aca="false">I39+K39+M39+S39+U39</f>
        <v>14924.4</v>
      </c>
    </row>
    <row r="40" customFormat="false" ht="12.8" hidden="false" customHeight="false" outlineLevel="0" collapsed="false">
      <c r="B40" s="29" t="s">
        <v>380</v>
      </c>
      <c r="C40" s="29" t="s">
        <v>177</v>
      </c>
      <c r="D40" s="29" t="n">
        <v>17</v>
      </c>
      <c r="E40" s="35" t="n">
        <v>45009.49</v>
      </c>
      <c r="F40" s="29" t="n">
        <v>15</v>
      </c>
      <c r="G40" s="35" t="n">
        <v>34555.54</v>
      </c>
      <c r="H40" s="36" t="n">
        <v>2</v>
      </c>
      <c r="I40" s="37" t="n">
        <v>10453.95</v>
      </c>
      <c r="J40" s="36" t="n">
        <v>17</v>
      </c>
      <c r="K40" s="37" t="n">
        <v>6700</v>
      </c>
      <c r="L40" s="36" t="n">
        <v>17</v>
      </c>
      <c r="M40" s="37" t="n">
        <v>11009.86</v>
      </c>
      <c r="N40" s="29" t="n">
        <v>45</v>
      </c>
      <c r="O40" s="35" t="n">
        <v>63495.11</v>
      </c>
      <c r="P40" s="29" t="n">
        <v>45</v>
      </c>
      <c r="Q40" s="35" t="n">
        <v>63495.11</v>
      </c>
      <c r="R40" s="36" t="n">
        <v>45</v>
      </c>
      <c r="S40" s="37" t="n">
        <v>12050</v>
      </c>
      <c r="T40" s="36" t="n">
        <v>45</v>
      </c>
      <c r="U40" s="37" t="n">
        <v>1645.33</v>
      </c>
      <c r="V40" s="29" t="n">
        <f aca="false">D40</f>
        <v>17</v>
      </c>
      <c r="W40" s="35" t="n">
        <f aca="false">I40+K40+M40+S40+U40</f>
        <v>41859.14</v>
      </c>
    </row>
    <row r="41" customFormat="false" ht="12.8" hidden="false" customHeight="false" outlineLevel="0" collapsed="false">
      <c r="B41" s="29" t="s">
        <v>279</v>
      </c>
      <c r="C41" s="29" t="s">
        <v>280</v>
      </c>
      <c r="D41" s="29" t="n">
        <v>28</v>
      </c>
      <c r="E41" s="35" t="n">
        <v>12376.1</v>
      </c>
      <c r="F41" s="29" t="n">
        <v>0</v>
      </c>
      <c r="G41" s="35" t="n">
        <v>0</v>
      </c>
      <c r="H41" s="36" t="n">
        <v>28</v>
      </c>
      <c r="I41" s="37" t="n">
        <v>12376.1</v>
      </c>
      <c r="J41" s="36" t="n">
        <v>28</v>
      </c>
      <c r="K41" s="37" t="n">
        <v>7750</v>
      </c>
      <c r="L41" s="36" t="n">
        <v>28</v>
      </c>
      <c r="M41" s="37" t="n">
        <v>13500</v>
      </c>
      <c r="N41" s="29" t="n">
        <v>53</v>
      </c>
      <c r="O41" s="35" t="n">
        <v>41127.13</v>
      </c>
      <c r="P41" s="29" t="n">
        <v>53</v>
      </c>
      <c r="Q41" s="35" t="n">
        <v>41127.13</v>
      </c>
      <c r="R41" s="36" t="n">
        <v>53</v>
      </c>
      <c r="S41" s="37" t="n">
        <v>13500</v>
      </c>
      <c r="T41" s="36" t="n">
        <v>53</v>
      </c>
      <c r="U41" s="37" t="n">
        <v>1353.85</v>
      </c>
      <c r="V41" s="29" t="n">
        <f aca="false">D41</f>
        <v>28</v>
      </c>
      <c r="W41" s="35" t="n">
        <f aca="false">I41+K41+M41+S41+U41</f>
        <v>48479.95</v>
      </c>
    </row>
    <row r="42" customFormat="false" ht="12.8" hidden="false" customHeight="false" outlineLevel="0" collapsed="false">
      <c r="B42" s="29" t="s">
        <v>557</v>
      </c>
      <c r="C42" s="29" t="s">
        <v>217</v>
      </c>
      <c r="D42" s="29" t="n">
        <v>21</v>
      </c>
      <c r="E42" s="35" t="n">
        <v>37612.93</v>
      </c>
      <c r="F42" s="29" t="n">
        <v>10</v>
      </c>
      <c r="G42" s="35" t="n">
        <v>7639.98</v>
      </c>
      <c r="H42" s="36" t="n">
        <v>11</v>
      </c>
      <c r="I42" s="37" t="n">
        <v>29972.95</v>
      </c>
      <c r="J42" s="36" t="n">
        <v>21</v>
      </c>
      <c r="K42" s="37" t="n">
        <v>9500</v>
      </c>
      <c r="L42" s="36" t="n">
        <v>21</v>
      </c>
      <c r="M42" s="37" t="n">
        <v>14800</v>
      </c>
      <c r="N42" s="29" t="n">
        <v>126</v>
      </c>
      <c r="O42" s="35" t="n">
        <v>128742.71</v>
      </c>
      <c r="P42" s="29" t="n">
        <v>126</v>
      </c>
      <c r="Q42" s="35" t="n">
        <v>128742.71</v>
      </c>
      <c r="R42" s="36" t="n">
        <v>126</v>
      </c>
      <c r="S42" s="37" t="n">
        <v>49650</v>
      </c>
      <c r="T42" s="36" t="n">
        <v>126</v>
      </c>
      <c r="U42" s="37" t="n">
        <v>21622.23</v>
      </c>
      <c r="V42" s="29" t="n">
        <f aca="false">D42</f>
        <v>21</v>
      </c>
      <c r="W42" s="35" t="n">
        <f aca="false">I42+K42+M42+S42+U42</f>
        <v>125545.18</v>
      </c>
    </row>
    <row r="43" customFormat="false" ht="12.8" hidden="false" customHeight="false" outlineLevel="0" collapsed="false">
      <c r="B43" s="29" t="s">
        <v>282</v>
      </c>
      <c r="C43" s="29" t="s">
        <v>283</v>
      </c>
      <c r="D43" s="29" t="n">
        <v>16</v>
      </c>
      <c r="E43" s="35" t="n">
        <v>18630.36</v>
      </c>
      <c r="F43" s="29" t="n">
        <v>10</v>
      </c>
      <c r="G43" s="35" t="n">
        <v>15514.87</v>
      </c>
      <c r="H43" s="36" t="n">
        <v>6</v>
      </c>
      <c r="I43" s="37" t="n">
        <v>3115.49</v>
      </c>
      <c r="J43" s="36" t="n">
        <v>16</v>
      </c>
      <c r="K43" s="37" t="n">
        <v>5250</v>
      </c>
      <c r="L43" s="36" t="n">
        <v>16</v>
      </c>
      <c r="M43" s="37" t="n">
        <v>9986.1</v>
      </c>
      <c r="N43" s="29" t="n">
        <v>57</v>
      </c>
      <c r="O43" s="35" t="n">
        <v>42223.49</v>
      </c>
      <c r="P43" s="29" t="n">
        <v>57</v>
      </c>
      <c r="Q43" s="35" t="n">
        <v>42223.49</v>
      </c>
      <c r="R43" s="36" t="n">
        <v>57</v>
      </c>
      <c r="S43" s="37" t="n">
        <v>16000</v>
      </c>
      <c r="T43" s="36" t="n">
        <v>57</v>
      </c>
      <c r="U43" s="37" t="n">
        <v>2477.39</v>
      </c>
      <c r="V43" s="29" t="n">
        <f aca="false">D43</f>
        <v>16</v>
      </c>
      <c r="W43" s="35" t="n">
        <f aca="false">I43+K43+M43+S43+U43</f>
        <v>36828.98</v>
      </c>
    </row>
    <row r="44" customFormat="false" ht="12.8" hidden="false" customHeight="false" outlineLevel="0" collapsed="false">
      <c r="B44" s="29" t="s">
        <v>521</v>
      </c>
      <c r="C44" s="29" t="s">
        <v>522</v>
      </c>
      <c r="D44" s="29" t="n">
        <v>49</v>
      </c>
      <c r="E44" s="35" t="n">
        <v>31049.07</v>
      </c>
      <c r="F44" s="29" t="n">
        <v>1</v>
      </c>
      <c r="G44" s="35" t="n">
        <v>227.12</v>
      </c>
      <c r="H44" s="36" t="n">
        <v>48</v>
      </c>
      <c r="I44" s="37" t="n">
        <v>30821.95</v>
      </c>
      <c r="J44" s="36" t="n">
        <v>49</v>
      </c>
      <c r="K44" s="37" t="n">
        <v>13500</v>
      </c>
      <c r="L44" s="36" t="n">
        <v>49</v>
      </c>
      <c r="M44" s="37" t="n">
        <v>31313.8</v>
      </c>
      <c r="N44" s="29" t="n">
        <v>4</v>
      </c>
      <c r="O44" s="35" t="n">
        <v>2105.04</v>
      </c>
      <c r="P44" s="29" t="n">
        <v>4</v>
      </c>
      <c r="Q44" s="35" t="n">
        <v>2105.04</v>
      </c>
      <c r="R44" s="36" t="n">
        <v>4</v>
      </c>
      <c r="S44" s="37" t="n">
        <v>1000</v>
      </c>
      <c r="T44" s="36" t="n">
        <v>4</v>
      </c>
      <c r="U44" s="37" t="n">
        <v>58.08</v>
      </c>
      <c r="V44" s="29" t="n">
        <f aca="false">D44</f>
        <v>49</v>
      </c>
      <c r="W44" s="35" t="n">
        <f aca="false">I44+K44+M44+S44+U44</f>
        <v>76693.83</v>
      </c>
    </row>
    <row r="45" customFormat="false" ht="12.8" hidden="false" customHeight="false" outlineLevel="0" collapsed="false">
      <c r="B45" s="29" t="s">
        <v>558</v>
      </c>
      <c r="C45" s="29" t="s">
        <v>226</v>
      </c>
      <c r="D45" s="29" t="n">
        <v>2</v>
      </c>
      <c r="E45" s="35" t="n">
        <v>970.96</v>
      </c>
      <c r="F45" s="29" t="n">
        <v>2</v>
      </c>
      <c r="G45" s="35" t="n">
        <v>970.96</v>
      </c>
      <c r="H45" s="36" t="n">
        <v>0</v>
      </c>
      <c r="I45" s="37" t="n">
        <v>0</v>
      </c>
      <c r="J45" s="36" t="n">
        <v>2</v>
      </c>
      <c r="K45" s="37" t="n">
        <v>500</v>
      </c>
      <c r="L45" s="36" t="n">
        <v>2</v>
      </c>
      <c r="M45" s="37" t="n">
        <v>1000</v>
      </c>
      <c r="N45" s="29" t="n">
        <v>9</v>
      </c>
      <c r="O45" s="35" t="n">
        <v>13098.16</v>
      </c>
      <c r="P45" s="29" t="n">
        <v>9</v>
      </c>
      <c r="Q45" s="35" t="n">
        <v>13098.16</v>
      </c>
      <c r="R45" s="36" t="n">
        <v>9</v>
      </c>
      <c r="S45" s="37" t="n">
        <v>2250</v>
      </c>
      <c r="T45" s="36" t="n">
        <v>9</v>
      </c>
      <c r="U45" s="37" t="n">
        <v>208.45</v>
      </c>
      <c r="V45" s="29" t="n">
        <f aca="false">D45</f>
        <v>2</v>
      </c>
      <c r="W45" s="35" t="n">
        <f aca="false">I45+K45+M45+S45+U45</f>
        <v>3958.45</v>
      </c>
    </row>
    <row r="46" customFormat="false" ht="12.8" hidden="false" customHeight="false" outlineLevel="0" collapsed="false">
      <c r="B46" s="29" t="s">
        <v>84</v>
      </c>
      <c r="C46" s="29" t="s">
        <v>85</v>
      </c>
      <c r="D46" s="29" t="n">
        <v>5</v>
      </c>
      <c r="E46" s="35" t="n">
        <v>4132.47</v>
      </c>
      <c r="F46" s="29" t="n">
        <v>2</v>
      </c>
      <c r="G46" s="35" t="n">
        <v>825.33</v>
      </c>
      <c r="H46" s="36" t="n">
        <v>3</v>
      </c>
      <c r="I46" s="37" t="n">
        <v>3307.14</v>
      </c>
      <c r="J46" s="36" t="n">
        <v>5</v>
      </c>
      <c r="K46" s="37" t="n">
        <v>1000</v>
      </c>
      <c r="L46" s="36" t="n">
        <v>5</v>
      </c>
      <c r="M46" s="37" t="n">
        <v>3417.01</v>
      </c>
      <c r="N46" s="29" t="n">
        <v>17</v>
      </c>
      <c r="O46" s="35" t="n">
        <v>24743.22</v>
      </c>
      <c r="P46" s="29" t="n">
        <v>17</v>
      </c>
      <c r="Q46" s="35" t="n">
        <v>24743.22</v>
      </c>
      <c r="R46" s="36" t="n">
        <v>17</v>
      </c>
      <c r="S46" s="37" t="n">
        <v>4250</v>
      </c>
      <c r="T46" s="36" t="n">
        <v>17</v>
      </c>
      <c r="U46" s="37" t="n">
        <v>1250.25</v>
      </c>
      <c r="V46" s="29" t="n">
        <f aca="false">D46</f>
        <v>5</v>
      </c>
      <c r="W46" s="35" t="n">
        <f aca="false">I46+K46+M46+S46+U46</f>
        <v>13224.4</v>
      </c>
    </row>
    <row r="47" customFormat="false" ht="12.8" hidden="false" customHeight="false" outlineLevel="0" collapsed="false">
      <c r="B47" s="29" t="s">
        <v>249</v>
      </c>
      <c r="C47" s="29" t="s">
        <v>250</v>
      </c>
      <c r="D47" s="29" t="n">
        <v>58</v>
      </c>
      <c r="E47" s="35" t="n">
        <v>39324.37</v>
      </c>
      <c r="F47" s="29" t="n">
        <v>0</v>
      </c>
      <c r="G47" s="35" t="n">
        <v>0</v>
      </c>
      <c r="H47" s="36" t="n">
        <v>58</v>
      </c>
      <c r="I47" s="37" t="n">
        <v>39324.37</v>
      </c>
      <c r="J47" s="36" t="n">
        <v>58</v>
      </c>
      <c r="K47" s="37" t="n">
        <v>14850</v>
      </c>
      <c r="L47" s="36" t="n">
        <v>58</v>
      </c>
      <c r="M47" s="37" t="n">
        <v>40837.67</v>
      </c>
      <c r="N47" s="29" t="n">
        <v>9</v>
      </c>
      <c r="O47" s="35" t="n">
        <v>5795.15</v>
      </c>
      <c r="P47" s="29" t="n">
        <v>9</v>
      </c>
      <c r="Q47" s="35" t="n">
        <v>5795.15</v>
      </c>
      <c r="R47" s="36" t="n">
        <v>9</v>
      </c>
      <c r="S47" s="37" t="n">
        <v>2250</v>
      </c>
      <c r="T47" s="36" t="n">
        <v>9</v>
      </c>
      <c r="U47" s="37" t="n">
        <v>563.31</v>
      </c>
      <c r="V47" s="29" t="n">
        <f aca="false">D47</f>
        <v>58</v>
      </c>
      <c r="W47" s="35" t="n">
        <f aca="false">I47+K47+M47+S47+U47</f>
        <v>97825.35</v>
      </c>
    </row>
    <row r="48" customFormat="false" ht="12.8" hidden="false" customHeight="false" outlineLevel="0" collapsed="false">
      <c r="B48" s="29" t="s">
        <v>235</v>
      </c>
      <c r="C48" s="29" t="s">
        <v>236</v>
      </c>
      <c r="D48" s="29" t="n">
        <v>13</v>
      </c>
      <c r="E48" s="35" t="n">
        <v>17104.38</v>
      </c>
      <c r="F48" s="29" t="n">
        <v>0</v>
      </c>
      <c r="G48" s="35" t="n">
        <v>0</v>
      </c>
      <c r="H48" s="36" t="n">
        <v>13</v>
      </c>
      <c r="I48" s="37" t="n">
        <v>17104.38</v>
      </c>
      <c r="J48" s="36" t="n">
        <v>13</v>
      </c>
      <c r="K48" s="37" t="n">
        <v>5500</v>
      </c>
      <c r="L48" s="36" t="n">
        <v>13</v>
      </c>
      <c r="M48" s="37" t="n">
        <v>6600</v>
      </c>
      <c r="N48" s="29" t="n">
        <v>61</v>
      </c>
      <c r="O48" s="35" t="n">
        <v>39546.88</v>
      </c>
      <c r="P48" s="29" t="n">
        <v>61</v>
      </c>
      <c r="Q48" s="35" t="n">
        <v>39546.88</v>
      </c>
      <c r="R48" s="36" t="n">
        <v>61</v>
      </c>
      <c r="S48" s="37" t="n">
        <v>21450</v>
      </c>
      <c r="T48" s="36" t="n">
        <v>61</v>
      </c>
      <c r="U48" s="37" t="n">
        <v>8194.01</v>
      </c>
      <c r="V48" s="29" t="n">
        <f aca="false">D48</f>
        <v>13</v>
      </c>
      <c r="W48" s="35" t="n">
        <f aca="false">I48+K48+M48+S48+U48</f>
        <v>58848.39</v>
      </c>
    </row>
    <row r="49" customFormat="false" ht="12.8" hidden="false" customHeight="false" outlineLevel="0" collapsed="false">
      <c r="B49" s="38" t="s">
        <v>567</v>
      </c>
      <c r="C49" s="29"/>
      <c r="D49" s="31" t="n">
        <f aca="false">SUM(D9:D48)</f>
        <v>1575</v>
      </c>
      <c r="E49" s="32" t="n">
        <f aca="false">SUM(E9:E48)</f>
        <v>2105552.56</v>
      </c>
      <c r="F49" s="31" t="n">
        <f aca="false">SUM(F9:F48)</f>
        <v>860</v>
      </c>
      <c r="G49" s="32" t="n">
        <f aca="false">SUM(G9:G48)</f>
        <v>1230428.66</v>
      </c>
      <c r="H49" s="33" t="n">
        <f aca="false">SUM(H9:H48)</f>
        <v>715</v>
      </c>
      <c r="I49" s="34" t="n">
        <f aca="false">SUM(I9:I48)</f>
        <v>875123.9</v>
      </c>
      <c r="J49" s="33" t="n">
        <f aca="false">SUM(J9:J48)</f>
        <v>1575</v>
      </c>
      <c r="K49" s="34" t="n">
        <f aca="false">SUM(K9:K48)</f>
        <v>604150</v>
      </c>
      <c r="L49" s="33" t="n">
        <f aca="false">SUM(L9:L48)</f>
        <v>1575</v>
      </c>
      <c r="M49" s="34" t="n">
        <f aca="false">SUM(M9:M48)</f>
        <v>1020072.9</v>
      </c>
      <c r="N49" s="31" t="n">
        <f aca="false">SUM(N9:N48)</f>
        <v>1912</v>
      </c>
      <c r="O49" s="32" t="n">
        <f aca="false">SUM(O9:O48)</f>
        <v>2594249.8</v>
      </c>
      <c r="P49" s="31" t="n">
        <f aca="false">SUM(P9:P48)</f>
        <v>1885</v>
      </c>
      <c r="Q49" s="32" t="n">
        <f aca="false">SUM(Q9:Q48)</f>
        <v>1977466.98</v>
      </c>
      <c r="R49" s="33" t="n">
        <f aca="false">SUM(R9:R48)</f>
        <v>1912</v>
      </c>
      <c r="S49" s="34" t="n">
        <f aca="false">SUM(S9:S48)</f>
        <v>613150</v>
      </c>
      <c r="T49" s="33" t="n">
        <f aca="false">SUM(T9:T48)</f>
        <v>1912</v>
      </c>
      <c r="U49" s="34" t="n">
        <f aca="false">SUM(U9:U48)</f>
        <v>196298.87</v>
      </c>
      <c r="V49" s="31" t="n">
        <f aca="false">SUM(V9:V48)</f>
        <v>1575</v>
      </c>
      <c r="W49" s="32" t="n">
        <f aca="false">SUM(W9:W48)</f>
        <v>3308795.67</v>
      </c>
    </row>
    <row r="50" s="39" customFormat="true" ht="12.8" hidden="false" customHeight="false" outlineLevel="0" collapsed="false">
      <c r="B50" s="40"/>
      <c r="C50" s="40"/>
      <c r="D50" s="40"/>
      <c r="E50" s="41"/>
      <c r="F50" s="40"/>
      <c r="G50" s="40"/>
      <c r="H50" s="40" t="n">
        <f aca="false">SUBTOTAL(9,H9:H48)</f>
        <v>715</v>
      </c>
      <c r="I50" s="41" t="n">
        <f aca="false">SUBTOTAL(9,I9:I48)</f>
        <v>875123.9</v>
      </c>
      <c r="J50" s="40" t="n">
        <f aca="false">SUBTOTAL(9,J9:J48)</f>
        <v>1575</v>
      </c>
      <c r="K50" s="41" t="n">
        <f aca="false">SUBTOTAL(9,K9:K48)</f>
        <v>604150</v>
      </c>
      <c r="L50" s="40" t="n">
        <f aca="false">SUBTOTAL(9,L9:L48)</f>
        <v>1575</v>
      </c>
      <c r="M50" s="41" t="n">
        <f aca="false">SUBTOTAL(9,M9:M48)</f>
        <v>1020072.9</v>
      </c>
      <c r="N50" s="40"/>
      <c r="O50" s="41"/>
      <c r="P50" s="40"/>
      <c r="Q50" s="41"/>
      <c r="R50" s="40" t="n">
        <f aca="false">SUBTOTAL(9,R9:R48)</f>
        <v>1912</v>
      </c>
      <c r="S50" s="41" t="n">
        <f aca="false">SUBTOTAL(9,S9:S48)</f>
        <v>613150</v>
      </c>
      <c r="T50" s="40" t="n">
        <f aca="false">SUBTOTAL(9,T9:T48)</f>
        <v>1912</v>
      </c>
      <c r="U50" s="41" t="n">
        <f aca="false">SUBTOTAL(9,U9:U48)</f>
        <v>196298.87</v>
      </c>
      <c r="V50" s="40" t="n">
        <f aca="false">SUBTOTAL(9,V9:V48)</f>
        <v>1575</v>
      </c>
      <c r="W50" s="41" t="n">
        <f aca="false">SUBTOTAL(9,W9:W48)</f>
        <v>3308795.67</v>
      </c>
    </row>
    <row r="51" customFormat="false" ht="12.8" hidden="false" customHeight="false" outlineLevel="0" collapsed="false">
      <c r="G51" s="23"/>
    </row>
  </sheetData>
  <autoFilter ref="B8:C49"/>
  <mergeCells count="11">
    <mergeCell ref="B6:W6"/>
    <mergeCell ref="D7:E7"/>
    <mergeCell ref="F7:G7"/>
    <mergeCell ref="H7:I7"/>
    <mergeCell ref="J7:K7"/>
    <mergeCell ref="L7:M7"/>
    <mergeCell ref="N7:O7"/>
    <mergeCell ref="P7:Q7"/>
    <mergeCell ref="R7:S7"/>
    <mergeCell ref="T7:U7"/>
    <mergeCell ref="V7:W7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4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45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1.9765625" defaultRowHeight="12.8" zeroHeight="false" outlineLevelRow="0" outlineLevelCol="0"/>
  <cols>
    <col collapsed="false" customWidth="true" hidden="false" outlineLevel="0" max="1" min="1" style="0" width="69.29"/>
  </cols>
  <sheetData>
    <row r="1" customFormat="false" ht="12.8" hidden="false" customHeight="false" outlineLevel="0" collapsed="false">
      <c r="A1" s="0" t="s">
        <v>2</v>
      </c>
      <c r="B1" s="0" t="s">
        <v>553</v>
      </c>
      <c r="C1" s="0" t="s">
        <v>554</v>
      </c>
    </row>
    <row r="2" customFormat="false" ht="12.8" hidden="false" customHeight="false" outlineLevel="0" collapsed="false">
      <c r="A2" s="0" t="s">
        <v>555</v>
      </c>
      <c r="B2" s="0" t="n">
        <v>54</v>
      </c>
      <c r="C2" s="0" t="n">
        <v>22732.41</v>
      </c>
    </row>
    <row r="3" customFormat="false" ht="12.8" hidden="false" customHeight="false" outlineLevel="0" collapsed="false">
      <c r="A3" s="0" t="s">
        <v>80</v>
      </c>
      <c r="B3" s="0" t="n">
        <v>14</v>
      </c>
      <c r="C3" s="0" t="n">
        <v>14195.86</v>
      </c>
    </row>
    <row r="4" customFormat="false" ht="12.8" hidden="false" customHeight="false" outlineLevel="0" collapsed="false">
      <c r="A4" s="0" t="s">
        <v>84</v>
      </c>
      <c r="B4" s="0" t="n">
        <v>5</v>
      </c>
      <c r="C4" s="0" t="n">
        <v>4132.47</v>
      </c>
    </row>
    <row r="5" customFormat="false" ht="12.8" hidden="false" customHeight="false" outlineLevel="0" collapsed="false">
      <c r="A5" s="0" t="s">
        <v>96</v>
      </c>
      <c r="B5" s="0" t="n">
        <v>69</v>
      </c>
      <c r="C5" s="0" t="n">
        <v>95422.76</v>
      </c>
    </row>
    <row r="6" customFormat="false" ht="12.8" hidden="false" customHeight="false" outlineLevel="0" collapsed="false">
      <c r="A6" s="0" t="s">
        <v>556</v>
      </c>
      <c r="B6" s="0" t="n">
        <v>16</v>
      </c>
      <c r="C6" s="0" t="n">
        <v>12722.39</v>
      </c>
    </row>
    <row r="7" customFormat="false" ht="12.8" hidden="false" customHeight="false" outlineLevel="0" collapsed="false">
      <c r="A7" s="0" t="s">
        <v>176</v>
      </c>
      <c r="B7" s="0" t="n">
        <v>3</v>
      </c>
      <c r="C7" s="0" t="n">
        <v>10177.55</v>
      </c>
    </row>
    <row r="8" customFormat="false" ht="12.8" hidden="false" customHeight="false" outlineLevel="0" collapsed="false">
      <c r="A8" s="0" t="s">
        <v>557</v>
      </c>
      <c r="B8" s="0" t="n">
        <v>21</v>
      </c>
      <c r="C8" s="0" t="n">
        <v>37612.93</v>
      </c>
    </row>
    <row r="9" customFormat="false" ht="12.8" hidden="false" customHeight="false" outlineLevel="0" collapsed="false">
      <c r="A9" s="0" t="s">
        <v>558</v>
      </c>
      <c r="B9" s="0" t="n">
        <v>2</v>
      </c>
      <c r="C9" s="0" t="n">
        <v>970.96</v>
      </c>
    </row>
    <row r="10" customFormat="false" ht="12.8" hidden="false" customHeight="false" outlineLevel="0" collapsed="false">
      <c r="A10" s="0" t="s">
        <v>235</v>
      </c>
      <c r="B10" s="0" t="n">
        <v>13</v>
      </c>
      <c r="C10" s="0" t="n">
        <v>17104.38</v>
      </c>
    </row>
    <row r="11" customFormat="false" ht="12.8" hidden="false" customHeight="false" outlineLevel="0" collapsed="false">
      <c r="A11" s="0" t="s">
        <v>241</v>
      </c>
      <c r="B11" s="0" t="n">
        <v>99</v>
      </c>
      <c r="C11" s="0" t="n">
        <v>138756.04</v>
      </c>
    </row>
    <row r="12" customFormat="false" ht="12.8" hidden="false" customHeight="false" outlineLevel="0" collapsed="false">
      <c r="A12" s="0" t="s">
        <v>245</v>
      </c>
      <c r="B12" s="0" t="n">
        <v>128</v>
      </c>
      <c r="C12" s="0" t="n">
        <v>106314.9</v>
      </c>
    </row>
    <row r="13" customFormat="false" ht="12.8" hidden="false" customHeight="false" outlineLevel="0" collapsed="false">
      <c r="A13" s="0" t="s">
        <v>249</v>
      </c>
      <c r="B13" s="0" t="n">
        <v>58</v>
      </c>
      <c r="C13" s="0" t="n">
        <v>39324.37</v>
      </c>
    </row>
    <row r="14" customFormat="false" ht="12.8" hidden="false" customHeight="false" outlineLevel="0" collapsed="false">
      <c r="A14" s="0" t="s">
        <v>252</v>
      </c>
      <c r="B14" s="0" t="n">
        <v>37</v>
      </c>
      <c r="C14" s="0" t="n">
        <v>22286.42</v>
      </c>
    </row>
    <row r="15" customFormat="false" ht="12.8" hidden="false" customHeight="false" outlineLevel="0" collapsed="false">
      <c r="A15" s="0" t="s">
        <v>559</v>
      </c>
      <c r="B15" s="0" t="n">
        <v>13</v>
      </c>
      <c r="C15" s="0" t="n">
        <v>101097.68</v>
      </c>
    </row>
    <row r="16" customFormat="false" ht="12.8" hidden="false" customHeight="false" outlineLevel="0" collapsed="false">
      <c r="A16" s="0" t="s">
        <v>560</v>
      </c>
      <c r="B16" s="0" t="n">
        <v>18</v>
      </c>
      <c r="C16" s="0" t="n">
        <v>19348.58</v>
      </c>
    </row>
    <row r="17" customFormat="false" ht="12.8" hidden="false" customHeight="false" outlineLevel="0" collapsed="false">
      <c r="A17" s="0" t="s">
        <v>273</v>
      </c>
      <c r="B17" s="0" t="n">
        <v>269</v>
      </c>
      <c r="C17" s="0" t="n">
        <v>300359.04</v>
      </c>
    </row>
    <row r="18" customFormat="false" ht="12.8" hidden="false" customHeight="false" outlineLevel="0" collapsed="false">
      <c r="A18" s="0" t="s">
        <v>279</v>
      </c>
      <c r="B18" s="0" t="n">
        <v>28</v>
      </c>
      <c r="C18" s="0" t="n">
        <v>12376.1</v>
      </c>
    </row>
    <row r="19" customFormat="false" ht="12.8" hidden="false" customHeight="false" outlineLevel="0" collapsed="false">
      <c r="A19" s="0" t="s">
        <v>282</v>
      </c>
      <c r="B19" s="0" t="n">
        <v>16</v>
      </c>
      <c r="C19" s="0" t="n">
        <v>18630.36</v>
      </c>
    </row>
    <row r="20" customFormat="false" ht="12.8" hidden="false" customHeight="false" outlineLevel="0" collapsed="false">
      <c r="A20" s="0" t="s">
        <v>285</v>
      </c>
      <c r="B20" s="0" t="n">
        <v>33</v>
      </c>
      <c r="C20" s="0" t="n">
        <v>41844.48</v>
      </c>
    </row>
    <row r="21" customFormat="false" ht="12.8" hidden="false" customHeight="false" outlineLevel="0" collapsed="false">
      <c r="A21" s="0" t="s">
        <v>288</v>
      </c>
      <c r="B21" s="0" t="n">
        <v>70</v>
      </c>
      <c r="C21" s="0" t="n">
        <v>63002.39</v>
      </c>
    </row>
    <row r="22" customFormat="false" ht="12.8" hidden="false" customHeight="false" outlineLevel="0" collapsed="false">
      <c r="A22" s="0" t="s">
        <v>291</v>
      </c>
      <c r="B22" s="0" t="n">
        <v>77</v>
      </c>
      <c r="C22" s="0" t="n">
        <v>90895.32</v>
      </c>
    </row>
    <row r="23" customFormat="false" ht="12.8" hidden="false" customHeight="false" outlineLevel="0" collapsed="false">
      <c r="A23" s="0" t="s">
        <v>294</v>
      </c>
      <c r="B23" s="0" t="n">
        <v>15</v>
      </c>
      <c r="C23" s="0" t="n">
        <v>7932.55</v>
      </c>
    </row>
    <row r="24" customFormat="false" ht="12.8" hidden="false" customHeight="false" outlineLevel="0" collapsed="false">
      <c r="A24" s="0" t="s">
        <v>296</v>
      </c>
      <c r="B24" s="0" t="n">
        <v>61</v>
      </c>
      <c r="C24" s="0" t="n">
        <v>310841.82</v>
      </c>
    </row>
    <row r="25" customFormat="false" ht="12.8" hidden="false" customHeight="false" outlineLevel="0" collapsed="false">
      <c r="A25" s="0" t="s">
        <v>306</v>
      </c>
      <c r="B25" s="0" t="n">
        <v>83</v>
      </c>
      <c r="C25" s="0" t="n">
        <v>87861.1</v>
      </c>
    </row>
    <row r="26" customFormat="false" ht="12.8" hidden="false" customHeight="false" outlineLevel="0" collapsed="false">
      <c r="A26" s="0" t="s">
        <v>329</v>
      </c>
      <c r="B26" s="0" t="n">
        <v>1</v>
      </c>
      <c r="C26" s="0" t="n">
        <v>485.48</v>
      </c>
    </row>
    <row r="27" customFormat="false" ht="12.8" hidden="false" customHeight="false" outlineLevel="0" collapsed="false">
      <c r="A27" s="0" t="s">
        <v>338</v>
      </c>
      <c r="B27" s="0" t="n">
        <v>12</v>
      </c>
      <c r="C27" s="0" t="n">
        <v>7362.97</v>
      </c>
    </row>
    <row r="28" customFormat="false" ht="12.8" hidden="false" customHeight="false" outlineLevel="0" collapsed="false">
      <c r="A28" s="0" t="s">
        <v>361</v>
      </c>
      <c r="B28" s="0" t="n">
        <v>6</v>
      </c>
      <c r="C28" s="0" t="n">
        <v>1379.56</v>
      </c>
    </row>
    <row r="29" customFormat="false" ht="12.8" hidden="false" customHeight="false" outlineLevel="0" collapsed="false">
      <c r="A29" s="0" t="s">
        <v>367</v>
      </c>
      <c r="B29" s="0" t="n">
        <v>3</v>
      </c>
      <c r="C29" s="0" t="n">
        <v>3208.82</v>
      </c>
    </row>
    <row r="30" customFormat="false" ht="12.8" hidden="false" customHeight="false" outlineLevel="0" collapsed="false">
      <c r="A30" s="0" t="s">
        <v>370</v>
      </c>
      <c r="B30" s="0" t="n">
        <v>58</v>
      </c>
      <c r="C30" s="0" t="n">
        <v>73407.62</v>
      </c>
    </row>
    <row r="31" customFormat="false" ht="12.8" hidden="false" customHeight="false" outlineLevel="0" collapsed="false">
      <c r="A31" s="0" t="s">
        <v>372</v>
      </c>
      <c r="B31" s="0" t="n">
        <v>62</v>
      </c>
      <c r="C31" s="0" t="n">
        <v>176853.52</v>
      </c>
    </row>
    <row r="32" customFormat="false" ht="12.8" hidden="false" customHeight="false" outlineLevel="0" collapsed="false">
      <c r="A32" s="0" t="s">
        <v>380</v>
      </c>
      <c r="B32" s="0" t="n">
        <v>17</v>
      </c>
      <c r="C32" s="0" t="n">
        <v>45009.49</v>
      </c>
    </row>
    <row r="33" customFormat="false" ht="12.8" hidden="false" customHeight="false" outlineLevel="0" collapsed="false">
      <c r="A33" s="0" t="s">
        <v>561</v>
      </c>
      <c r="B33" s="0" t="n">
        <v>7</v>
      </c>
      <c r="C33" s="0" t="n">
        <v>4037.79</v>
      </c>
    </row>
    <row r="34" customFormat="false" ht="12.8" hidden="false" customHeight="false" outlineLevel="0" collapsed="false">
      <c r="A34" s="0" t="s">
        <v>562</v>
      </c>
      <c r="B34" s="0" t="n">
        <v>7</v>
      </c>
      <c r="C34" s="0" t="n">
        <v>5575.24</v>
      </c>
    </row>
    <row r="35" customFormat="false" ht="12.8" hidden="false" customHeight="false" outlineLevel="0" collapsed="false">
      <c r="A35" s="0" t="s">
        <v>437</v>
      </c>
      <c r="B35" s="0" t="n">
        <v>22</v>
      </c>
      <c r="C35" s="0" t="n">
        <v>12944.22</v>
      </c>
    </row>
    <row r="36" customFormat="false" ht="12.8" hidden="false" customHeight="false" outlineLevel="0" collapsed="false">
      <c r="A36" s="0" t="s">
        <v>449</v>
      </c>
      <c r="B36" s="0" t="n">
        <v>28</v>
      </c>
      <c r="C36" s="0" t="n">
        <v>13539.24</v>
      </c>
    </row>
    <row r="37" customFormat="false" ht="12.8" hidden="false" customHeight="false" outlineLevel="0" collapsed="false">
      <c r="A37" s="0" t="s">
        <v>563</v>
      </c>
      <c r="B37" s="0" t="n">
        <v>25</v>
      </c>
      <c r="C37" s="0" t="n">
        <v>17203.78</v>
      </c>
    </row>
    <row r="38" customFormat="false" ht="12.8" hidden="false" customHeight="false" outlineLevel="0" collapsed="false">
      <c r="A38" s="0" t="s">
        <v>488</v>
      </c>
      <c r="B38" s="0" t="n">
        <v>27</v>
      </c>
      <c r="C38" s="0" t="n">
        <v>145867.06</v>
      </c>
    </row>
    <row r="39" customFormat="false" ht="12.8" hidden="false" customHeight="false" outlineLevel="0" collapsed="false">
      <c r="A39" s="0" t="s">
        <v>492</v>
      </c>
      <c r="B39" s="0" t="n">
        <v>53</v>
      </c>
      <c r="C39" s="0" t="n">
        <v>77607.56</v>
      </c>
    </row>
    <row r="40" customFormat="false" ht="12.8" hidden="false" customHeight="false" outlineLevel="0" collapsed="false">
      <c r="A40" s="0" t="s">
        <v>564</v>
      </c>
      <c r="B40" s="0" t="n">
        <v>5</v>
      </c>
      <c r="C40" s="0" t="n">
        <v>18370.46</v>
      </c>
    </row>
    <row r="41" customFormat="false" ht="12.8" hidden="false" customHeight="false" outlineLevel="0" collapsed="false">
      <c r="A41" s="0" t="s">
        <v>518</v>
      </c>
      <c r="B41" s="0" t="n">
        <v>85</v>
      </c>
      <c r="C41" s="0" t="n">
        <v>56638.43</v>
      </c>
    </row>
    <row r="42" customFormat="false" ht="12.8" hidden="false" customHeight="false" outlineLevel="0" collapsed="false">
      <c r="A42" s="0" t="s">
        <v>521</v>
      </c>
      <c r="B42" s="0" t="n">
        <v>49</v>
      </c>
      <c r="C42" s="0" t="n">
        <v>31049.07</v>
      </c>
    </row>
    <row r="43" customFormat="false" ht="12.8" hidden="false" customHeight="false" outlineLevel="0" collapsed="false">
      <c r="A43" s="0" t="s">
        <v>565</v>
      </c>
      <c r="B43" s="0" t="n">
        <v>8</v>
      </c>
      <c r="C43" s="0" t="n">
        <v>2782.25</v>
      </c>
    </row>
    <row r="44" customFormat="false" ht="12.8" hidden="false" customHeight="false" outlineLevel="0" collapsed="false">
      <c r="A44" s="0" t="s">
        <v>566</v>
      </c>
      <c r="B44" s="0" t="n">
        <v>20</v>
      </c>
      <c r="C44" s="0" t="n">
        <v>12762.22</v>
      </c>
    </row>
    <row r="45" customFormat="false" ht="12.8" hidden="false" customHeight="false" outlineLevel="0" collapsed="false">
      <c r="A45" s="0" t="s">
        <v>567</v>
      </c>
      <c r="B45" s="0" t="n">
        <v>1697</v>
      </c>
      <c r="C45" s="0" t="n">
        <v>2282027.64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38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1.9765625" defaultRowHeight="12.8" zeroHeight="false" outlineLevelRow="0" outlineLevelCol="0"/>
  <cols>
    <col collapsed="false" customWidth="true" hidden="false" outlineLevel="0" max="1" min="1" style="0" width="69.29"/>
    <col collapsed="false" customWidth="true" hidden="false" outlineLevel="0" max="3" min="2" style="16" width="11.57"/>
  </cols>
  <sheetData>
    <row r="1" customFormat="false" ht="12.8" hidden="false" customHeight="false" outlineLevel="0" collapsed="false">
      <c r="A1" s="0" t="s">
        <v>2</v>
      </c>
      <c r="B1" s="16" t="s">
        <v>553</v>
      </c>
      <c r="C1" s="16" t="s">
        <v>554</v>
      </c>
    </row>
    <row r="2" customFormat="false" ht="12.8" hidden="false" customHeight="false" outlineLevel="0" collapsed="false">
      <c r="A2" s="0" t="s">
        <v>555</v>
      </c>
      <c r="B2" s="16" t="n">
        <v>54</v>
      </c>
      <c r="C2" s="16" t="n">
        <v>22732.41</v>
      </c>
    </row>
    <row r="3" customFormat="false" ht="12.8" hidden="false" customHeight="false" outlineLevel="0" collapsed="false">
      <c r="A3" s="0" t="s">
        <v>80</v>
      </c>
      <c r="B3" s="16" t="n">
        <v>2</v>
      </c>
      <c r="C3" s="16" t="n">
        <v>656.68</v>
      </c>
    </row>
    <row r="4" customFormat="false" ht="12.8" hidden="false" customHeight="false" outlineLevel="0" collapsed="false">
      <c r="A4" s="0" t="s">
        <v>84</v>
      </c>
      <c r="B4" s="16" t="n">
        <v>3</v>
      </c>
      <c r="C4" s="16" t="n">
        <v>3307.14</v>
      </c>
    </row>
    <row r="5" customFormat="false" ht="12.8" hidden="false" customHeight="false" outlineLevel="0" collapsed="false">
      <c r="A5" s="0" t="s">
        <v>96</v>
      </c>
      <c r="B5" s="16" t="n">
        <v>54</v>
      </c>
      <c r="C5" s="16" t="n">
        <v>66002.82</v>
      </c>
    </row>
    <row r="6" customFormat="false" ht="12.8" hidden="false" customHeight="false" outlineLevel="0" collapsed="false">
      <c r="A6" s="0" t="s">
        <v>556</v>
      </c>
      <c r="B6" s="16" t="n">
        <v>16</v>
      </c>
      <c r="C6" s="16" t="n">
        <v>12722.39</v>
      </c>
    </row>
    <row r="7" customFormat="false" ht="12.8" hidden="false" customHeight="false" outlineLevel="0" collapsed="false">
      <c r="A7" s="0" t="s">
        <v>557</v>
      </c>
      <c r="B7" s="16" t="n">
        <v>11</v>
      </c>
      <c r="C7" s="16" t="n">
        <v>29972.95</v>
      </c>
    </row>
    <row r="8" customFormat="false" ht="12.8" hidden="false" customHeight="false" outlineLevel="0" collapsed="false">
      <c r="A8" s="0" t="s">
        <v>235</v>
      </c>
      <c r="B8" s="16" t="n">
        <v>13</v>
      </c>
      <c r="C8" s="16" t="n">
        <v>17104.38</v>
      </c>
    </row>
    <row r="9" customFormat="false" ht="12.8" hidden="false" customHeight="false" outlineLevel="0" collapsed="false">
      <c r="A9" s="0" t="s">
        <v>249</v>
      </c>
      <c r="B9" s="16" t="n">
        <v>58</v>
      </c>
      <c r="C9" s="16" t="n">
        <v>39324.37</v>
      </c>
    </row>
    <row r="10" customFormat="false" ht="12.8" hidden="false" customHeight="false" outlineLevel="0" collapsed="false">
      <c r="A10" s="0" t="s">
        <v>252</v>
      </c>
      <c r="B10" s="16" t="n">
        <v>37</v>
      </c>
      <c r="C10" s="16" t="n">
        <v>22286.42</v>
      </c>
    </row>
    <row r="11" customFormat="false" ht="12.8" hidden="false" customHeight="false" outlineLevel="0" collapsed="false">
      <c r="A11" s="0" t="s">
        <v>559</v>
      </c>
      <c r="B11" s="16" t="n">
        <v>3</v>
      </c>
      <c r="C11" s="16" t="n">
        <v>4052.41</v>
      </c>
    </row>
    <row r="12" customFormat="false" ht="12.8" hidden="false" customHeight="false" outlineLevel="0" collapsed="false">
      <c r="A12" s="0" t="s">
        <v>560</v>
      </c>
      <c r="B12" s="16" t="n">
        <v>11</v>
      </c>
      <c r="C12" s="16" t="n">
        <v>9698.13</v>
      </c>
    </row>
    <row r="13" customFormat="false" ht="12.8" hidden="false" customHeight="false" outlineLevel="0" collapsed="false">
      <c r="A13" s="0" t="s">
        <v>273</v>
      </c>
      <c r="B13" s="16" t="n">
        <v>176</v>
      </c>
      <c r="C13" s="16" t="n">
        <v>257015.45</v>
      </c>
    </row>
    <row r="14" customFormat="false" ht="12.8" hidden="false" customHeight="false" outlineLevel="0" collapsed="false">
      <c r="A14" s="0" t="s">
        <v>279</v>
      </c>
      <c r="B14" s="16" t="n">
        <v>28</v>
      </c>
      <c r="C14" s="16" t="n">
        <v>12376.1</v>
      </c>
    </row>
    <row r="15" customFormat="false" ht="12.8" hidden="false" customHeight="false" outlineLevel="0" collapsed="false">
      <c r="A15" s="0" t="s">
        <v>282</v>
      </c>
      <c r="B15" s="16" t="n">
        <v>6</v>
      </c>
      <c r="C15" s="16" t="n">
        <v>3115.49</v>
      </c>
    </row>
    <row r="16" customFormat="false" ht="12.8" hidden="false" customHeight="false" outlineLevel="0" collapsed="false">
      <c r="A16" s="0" t="s">
        <v>285</v>
      </c>
      <c r="B16" s="16" t="n">
        <v>21</v>
      </c>
      <c r="C16" s="16" t="n">
        <v>32634.28</v>
      </c>
    </row>
    <row r="17" customFormat="false" ht="12.8" hidden="false" customHeight="false" outlineLevel="0" collapsed="false">
      <c r="A17" s="0" t="s">
        <v>288</v>
      </c>
      <c r="B17" s="16" t="n">
        <v>70</v>
      </c>
      <c r="C17" s="16" t="n">
        <v>63002.39</v>
      </c>
    </row>
    <row r="18" customFormat="false" ht="12.8" hidden="false" customHeight="false" outlineLevel="0" collapsed="false">
      <c r="A18" s="0" t="s">
        <v>291</v>
      </c>
      <c r="B18" s="16" t="n">
        <v>9</v>
      </c>
      <c r="C18" s="16" t="n">
        <v>6352.49</v>
      </c>
    </row>
    <row r="19" customFormat="false" ht="12.8" hidden="false" customHeight="false" outlineLevel="0" collapsed="false">
      <c r="A19" s="0" t="s">
        <v>306</v>
      </c>
      <c r="B19" s="16" t="n">
        <v>5</v>
      </c>
      <c r="C19" s="16" t="n">
        <v>7342.37</v>
      </c>
    </row>
    <row r="20" customFormat="false" ht="12.8" hidden="false" customHeight="false" outlineLevel="0" collapsed="false">
      <c r="A20" s="0" t="s">
        <v>338</v>
      </c>
      <c r="B20" s="16" t="n">
        <v>2</v>
      </c>
      <c r="C20" s="16" t="n">
        <v>713.62</v>
      </c>
    </row>
    <row r="21" customFormat="false" ht="12.8" hidden="false" customHeight="false" outlineLevel="0" collapsed="false">
      <c r="A21" s="0" t="s">
        <v>361</v>
      </c>
      <c r="B21" s="16" t="n">
        <v>6</v>
      </c>
      <c r="C21" s="16" t="n">
        <v>1379.56</v>
      </c>
    </row>
    <row r="22" customFormat="false" ht="12.8" hidden="false" customHeight="false" outlineLevel="0" collapsed="false">
      <c r="A22" s="0" t="s">
        <v>367</v>
      </c>
      <c r="B22" s="16" t="n">
        <v>3</v>
      </c>
      <c r="C22" s="16" t="n">
        <v>3208.82</v>
      </c>
    </row>
    <row r="23" customFormat="false" ht="12.8" hidden="false" customHeight="false" outlineLevel="0" collapsed="false">
      <c r="A23" s="0" t="s">
        <v>370</v>
      </c>
      <c r="B23" s="16" t="n">
        <v>1</v>
      </c>
      <c r="C23" s="16" t="n">
        <v>965.4</v>
      </c>
    </row>
    <row r="24" customFormat="false" ht="12.8" hidden="false" customHeight="false" outlineLevel="0" collapsed="false">
      <c r="A24" s="0" t="s">
        <v>372</v>
      </c>
      <c r="B24" s="16" t="n">
        <v>12</v>
      </c>
      <c r="C24" s="16" t="n">
        <v>76196.97</v>
      </c>
    </row>
    <row r="25" customFormat="false" ht="12.8" hidden="false" customHeight="false" outlineLevel="0" collapsed="false">
      <c r="A25" s="0" t="s">
        <v>380</v>
      </c>
      <c r="B25" s="16" t="n">
        <v>2</v>
      </c>
      <c r="C25" s="16" t="n">
        <v>10453.95</v>
      </c>
    </row>
    <row r="26" customFormat="false" ht="12.8" hidden="false" customHeight="false" outlineLevel="0" collapsed="false">
      <c r="A26" s="0" t="s">
        <v>561</v>
      </c>
      <c r="B26" s="16" t="n">
        <v>3</v>
      </c>
      <c r="C26" s="16" t="n">
        <v>553.5</v>
      </c>
    </row>
    <row r="27" customFormat="false" ht="12.8" hidden="false" customHeight="false" outlineLevel="0" collapsed="false">
      <c r="A27" s="0" t="s">
        <v>562</v>
      </c>
      <c r="B27" s="16" t="n">
        <v>6</v>
      </c>
      <c r="C27" s="16" t="n">
        <v>5330.93</v>
      </c>
    </row>
    <row r="28" customFormat="false" ht="12.8" hidden="false" customHeight="false" outlineLevel="0" collapsed="false">
      <c r="A28" s="0" t="s">
        <v>488</v>
      </c>
      <c r="B28" s="16" t="n">
        <v>12</v>
      </c>
      <c r="C28" s="16" t="n">
        <v>85916.06</v>
      </c>
    </row>
    <row r="29" customFormat="false" ht="12.8" hidden="false" customHeight="false" outlineLevel="0" collapsed="false">
      <c r="A29" s="0" t="s">
        <v>492</v>
      </c>
      <c r="B29" s="16" t="n">
        <v>33</v>
      </c>
      <c r="C29" s="16" t="n">
        <v>48224.37</v>
      </c>
    </row>
    <row r="30" customFormat="false" ht="12.8" hidden="false" customHeight="false" outlineLevel="0" collapsed="false">
      <c r="A30" s="0" t="s">
        <v>518</v>
      </c>
      <c r="B30" s="16" t="n">
        <v>13</v>
      </c>
      <c r="C30" s="16" t="n">
        <v>8575.98</v>
      </c>
    </row>
    <row r="31" customFormat="false" ht="12.8" hidden="false" customHeight="false" outlineLevel="0" collapsed="false">
      <c r="A31" s="0" t="s">
        <v>521</v>
      </c>
      <c r="B31" s="16" t="n">
        <v>48</v>
      </c>
      <c r="C31" s="16" t="n">
        <v>30821.95</v>
      </c>
    </row>
    <row r="32" customFormat="false" ht="12.8" hidden="false" customHeight="false" outlineLevel="0" collapsed="false">
      <c r="A32" s="0" t="s">
        <v>565</v>
      </c>
      <c r="B32" s="16" t="n">
        <v>8</v>
      </c>
      <c r="C32" s="16" t="n">
        <v>2782.25</v>
      </c>
    </row>
    <row r="33" customFormat="false" ht="12.8" hidden="false" customHeight="false" outlineLevel="0" collapsed="false">
      <c r="A33" s="0" t="s">
        <v>567</v>
      </c>
      <c r="B33" s="16" t="n">
        <v>726</v>
      </c>
      <c r="C33" s="16" t="n">
        <v>884822.03</v>
      </c>
    </row>
    <row r="36" customFormat="false" ht="12.8" hidden="false" customHeight="false" outlineLevel="0" collapsed="false">
      <c r="B36" s="0"/>
      <c r="C36" s="0"/>
    </row>
    <row r="37" customFormat="false" ht="12.8" hidden="false" customHeight="false" outlineLevel="0" collapsed="false">
      <c r="B37" s="0"/>
      <c r="C37" s="0"/>
    </row>
    <row r="38" customFormat="false" ht="12.8" hidden="false" customHeight="false" outlineLevel="0" collapsed="false">
      <c r="B38" s="0"/>
      <c r="C38" s="0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O93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49" activeCellId="0" sqref="A49"/>
    </sheetView>
  </sheetViews>
  <sheetFormatPr defaultColWidth="11.9765625" defaultRowHeight="12.8" zeroHeight="false" outlineLevelRow="0" outlineLevelCol="0"/>
  <cols>
    <col collapsed="false" customWidth="true" hidden="false" outlineLevel="0" max="1" min="1" style="0" width="69.29"/>
    <col collapsed="false" customWidth="true" hidden="false" outlineLevel="0" max="2" min="2" style="0" width="13.3"/>
    <col collapsed="false" customWidth="true" hidden="false" outlineLevel="0" max="5" min="3" style="0" width="10.96"/>
    <col collapsed="false" customWidth="true" hidden="false" outlineLevel="0" max="7" min="7" style="0" width="12.71"/>
    <col collapsed="false" customWidth="true" hidden="false" outlineLevel="0" max="9" min="8" style="0" width="11.38"/>
    <col collapsed="false" customWidth="true" hidden="false" outlineLevel="0" max="11" min="11" style="0" width="11.11"/>
    <col collapsed="false" customWidth="true" hidden="false" outlineLevel="0" max="14" min="14" style="0" width="11.25"/>
    <col collapsed="false" customWidth="true" hidden="false" outlineLevel="0" max="15" min="15" style="0" width="7.74"/>
  </cols>
  <sheetData>
    <row r="1" customFormat="false" ht="12.8" hidden="false" customHeight="false" outlineLevel="0" collapsed="false">
      <c r="A1" s="0" t="s">
        <v>2</v>
      </c>
      <c r="B1" s="0" t="s">
        <v>568</v>
      </c>
      <c r="C1" s="0" t="s">
        <v>569</v>
      </c>
      <c r="D1" s="0" t="s">
        <v>570</v>
      </c>
      <c r="E1" s="0" t="s">
        <v>571</v>
      </c>
      <c r="F1" s="0" t="s">
        <v>572</v>
      </c>
      <c r="G1" s="0" t="s">
        <v>573</v>
      </c>
      <c r="H1" s="0" t="s">
        <v>574</v>
      </c>
      <c r="I1" s="0" t="s">
        <v>575</v>
      </c>
      <c r="J1" s="0" t="s">
        <v>576</v>
      </c>
      <c r="K1" s="0" t="s">
        <v>577</v>
      </c>
      <c r="L1" s="0" t="s">
        <v>578</v>
      </c>
      <c r="M1" s="0" t="s">
        <v>579</v>
      </c>
      <c r="N1" s="0" t="s">
        <v>580</v>
      </c>
      <c r="O1" s="0" t="s">
        <v>567</v>
      </c>
    </row>
    <row r="2" customFormat="false" ht="12.8" hidden="false" customHeight="false" outlineLevel="0" collapsed="false">
      <c r="A2" s="0" t="s">
        <v>555</v>
      </c>
      <c r="B2" s="0" t="n">
        <v>4</v>
      </c>
      <c r="C2" s="0" t="n">
        <v>9</v>
      </c>
      <c r="D2" s="0" t="n">
        <v>0</v>
      </c>
      <c r="E2" s="0" t="n">
        <v>0</v>
      </c>
      <c r="F2" s="0" t="n">
        <v>5</v>
      </c>
      <c r="G2" s="0" t="n">
        <v>4</v>
      </c>
      <c r="H2" s="0" t="n">
        <v>0</v>
      </c>
      <c r="I2" s="0" t="n">
        <v>0</v>
      </c>
      <c r="J2" s="0" t="n">
        <v>0</v>
      </c>
      <c r="K2" s="0" t="n">
        <v>7</v>
      </c>
      <c r="L2" s="0" t="n">
        <v>6</v>
      </c>
      <c r="M2" s="0" t="n">
        <v>18</v>
      </c>
      <c r="N2" s="0" t="n">
        <v>1</v>
      </c>
      <c r="O2" s="0" t="n">
        <v>54</v>
      </c>
    </row>
    <row r="3" customFormat="false" ht="12.8" hidden="false" customHeight="false" outlineLevel="0" collapsed="false">
      <c r="A3" s="0" t="s">
        <v>80</v>
      </c>
      <c r="B3" s="0" t="n">
        <v>2</v>
      </c>
      <c r="C3" s="0" t="n">
        <v>0</v>
      </c>
      <c r="D3" s="0" t="n">
        <v>0</v>
      </c>
      <c r="E3" s="0" t="n">
        <v>0</v>
      </c>
      <c r="F3" s="0" t="n">
        <v>0</v>
      </c>
      <c r="G3" s="0" t="n">
        <v>8</v>
      </c>
      <c r="H3" s="0" t="n">
        <v>0</v>
      </c>
      <c r="I3" s="0" t="n">
        <v>0</v>
      </c>
      <c r="J3" s="0" t="n">
        <v>0</v>
      </c>
      <c r="K3" s="0" t="n">
        <v>4</v>
      </c>
      <c r="L3" s="0" t="n">
        <v>0</v>
      </c>
      <c r="M3" s="0" t="n">
        <v>0</v>
      </c>
      <c r="N3" s="0" t="n">
        <v>0</v>
      </c>
      <c r="O3" s="0" t="n">
        <v>14</v>
      </c>
    </row>
    <row r="4" customFormat="false" ht="12.8" hidden="false" customHeight="false" outlineLevel="0" collapsed="false">
      <c r="A4" s="0" t="s">
        <v>84</v>
      </c>
      <c r="B4" s="0" t="n">
        <v>0</v>
      </c>
      <c r="C4" s="0" t="n">
        <v>0</v>
      </c>
      <c r="D4" s="0" t="n">
        <v>0</v>
      </c>
      <c r="E4" s="0" t="n">
        <v>0</v>
      </c>
      <c r="F4" s="0" t="n">
        <v>4</v>
      </c>
      <c r="G4" s="0" t="n">
        <v>0</v>
      </c>
      <c r="H4" s="0" t="n">
        <v>0</v>
      </c>
      <c r="I4" s="0" t="n">
        <v>1</v>
      </c>
      <c r="J4" s="0" t="n">
        <v>0</v>
      </c>
      <c r="K4" s="0" t="n">
        <v>0</v>
      </c>
      <c r="L4" s="0" t="n">
        <v>0</v>
      </c>
      <c r="M4" s="0" t="n">
        <v>0</v>
      </c>
      <c r="N4" s="0" t="n">
        <v>0</v>
      </c>
      <c r="O4" s="0" t="n">
        <v>5</v>
      </c>
    </row>
    <row r="5" customFormat="false" ht="12.8" hidden="false" customHeight="false" outlineLevel="0" collapsed="false">
      <c r="A5" s="0" t="s">
        <v>96</v>
      </c>
      <c r="B5" s="0" t="n">
        <v>0</v>
      </c>
      <c r="C5" s="0" t="n">
        <v>11</v>
      </c>
      <c r="D5" s="0" t="n">
        <v>1</v>
      </c>
      <c r="E5" s="0" t="n">
        <v>2</v>
      </c>
      <c r="F5" s="0" t="n">
        <v>1</v>
      </c>
      <c r="G5" s="0" t="n">
        <v>14</v>
      </c>
      <c r="H5" s="0" t="n">
        <v>0</v>
      </c>
      <c r="I5" s="0" t="n">
        <v>0</v>
      </c>
      <c r="J5" s="0" t="n">
        <v>0</v>
      </c>
      <c r="K5" s="0" t="n">
        <v>4</v>
      </c>
      <c r="L5" s="0" t="n">
        <v>0</v>
      </c>
      <c r="M5" s="0" t="n">
        <v>36</v>
      </c>
      <c r="N5" s="0" t="n">
        <v>0</v>
      </c>
      <c r="O5" s="0" t="n">
        <v>69</v>
      </c>
    </row>
    <row r="6" customFormat="false" ht="12.8" hidden="false" customHeight="false" outlineLevel="0" collapsed="false">
      <c r="A6" s="0" t="s">
        <v>556</v>
      </c>
      <c r="B6" s="0" t="n">
        <v>0</v>
      </c>
      <c r="C6" s="0" t="n">
        <v>4</v>
      </c>
      <c r="D6" s="0" t="n">
        <v>0</v>
      </c>
      <c r="E6" s="0" t="n">
        <v>0</v>
      </c>
      <c r="F6" s="0" t="n">
        <v>6</v>
      </c>
      <c r="G6" s="0" t="n">
        <v>2</v>
      </c>
      <c r="H6" s="0" t="n">
        <v>0</v>
      </c>
      <c r="I6" s="0" t="n">
        <v>0</v>
      </c>
      <c r="J6" s="0" t="n">
        <v>0</v>
      </c>
      <c r="K6" s="0" t="n">
        <v>0</v>
      </c>
      <c r="L6" s="0" t="n">
        <v>2</v>
      </c>
      <c r="M6" s="0" t="n">
        <v>2</v>
      </c>
      <c r="N6" s="0" t="n">
        <v>0</v>
      </c>
      <c r="O6" s="0" t="n">
        <v>16</v>
      </c>
    </row>
    <row r="7" customFormat="false" ht="12.8" hidden="false" customHeight="false" outlineLevel="0" collapsed="false">
      <c r="A7" s="0" t="s">
        <v>176</v>
      </c>
      <c r="B7" s="0" t="n">
        <v>0</v>
      </c>
      <c r="C7" s="0" t="n">
        <v>0</v>
      </c>
      <c r="D7" s="0" t="n">
        <v>0</v>
      </c>
      <c r="E7" s="0" t="n">
        <v>0</v>
      </c>
      <c r="F7" s="0" t="n">
        <v>0</v>
      </c>
      <c r="G7" s="0" t="n">
        <v>3</v>
      </c>
      <c r="H7" s="0" t="n">
        <v>0</v>
      </c>
      <c r="I7" s="0" t="n">
        <v>0</v>
      </c>
      <c r="J7" s="0" t="n">
        <v>0</v>
      </c>
      <c r="K7" s="0" t="n">
        <v>0</v>
      </c>
      <c r="L7" s="0" t="n">
        <v>0</v>
      </c>
      <c r="M7" s="0" t="n">
        <v>0</v>
      </c>
      <c r="N7" s="0" t="n">
        <v>0</v>
      </c>
      <c r="O7" s="0" t="n">
        <v>3</v>
      </c>
    </row>
    <row r="8" customFormat="false" ht="12.8" hidden="false" customHeight="false" outlineLevel="0" collapsed="false">
      <c r="A8" s="0" t="s">
        <v>557</v>
      </c>
      <c r="B8" s="0" t="n">
        <v>0</v>
      </c>
      <c r="C8" s="0" t="n">
        <v>0</v>
      </c>
      <c r="D8" s="0" t="n">
        <v>0</v>
      </c>
      <c r="E8" s="0" t="n">
        <v>2</v>
      </c>
      <c r="F8" s="0" t="n">
        <v>2</v>
      </c>
      <c r="G8" s="0" t="n">
        <v>11</v>
      </c>
      <c r="H8" s="0" t="n">
        <v>0</v>
      </c>
      <c r="I8" s="0" t="n">
        <v>0</v>
      </c>
      <c r="J8" s="0" t="n">
        <v>0</v>
      </c>
      <c r="K8" s="0" t="n">
        <v>1</v>
      </c>
      <c r="L8" s="0" t="n">
        <v>5</v>
      </c>
      <c r="M8" s="0" t="n">
        <v>0</v>
      </c>
      <c r="N8" s="0" t="n">
        <v>0</v>
      </c>
      <c r="O8" s="0" t="n">
        <v>21</v>
      </c>
    </row>
    <row r="9" customFormat="false" ht="12.8" hidden="false" customHeight="false" outlineLevel="0" collapsed="false">
      <c r="A9" s="0" t="s">
        <v>558</v>
      </c>
      <c r="B9" s="0" t="n">
        <v>0</v>
      </c>
      <c r="C9" s="0" t="n">
        <v>0</v>
      </c>
      <c r="D9" s="0" t="n">
        <v>0</v>
      </c>
      <c r="E9" s="0" t="n">
        <v>0</v>
      </c>
      <c r="F9" s="0" t="n">
        <v>2</v>
      </c>
      <c r="G9" s="0" t="n">
        <v>0</v>
      </c>
      <c r="H9" s="0" t="n">
        <v>0</v>
      </c>
      <c r="I9" s="0" t="n">
        <v>0</v>
      </c>
      <c r="J9" s="0" t="n">
        <v>0</v>
      </c>
      <c r="K9" s="0" t="n">
        <v>0</v>
      </c>
      <c r="L9" s="0" t="n">
        <v>0</v>
      </c>
      <c r="M9" s="0" t="n">
        <v>0</v>
      </c>
      <c r="N9" s="0" t="n">
        <v>0</v>
      </c>
      <c r="O9" s="0" t="n">
        <v>2</v>
      </c>
    </row>
    <row r="10" customFormat="false" ht="12.8" hidden="false" customHeight="false" outlineLevel="0" collapsed="false">
      <c r="A10" s="0" t="s">
        <v>235</v>
      </c>
      <c r="B10" s="0" t="n">
        <v>0</v>
      </c>
      <c r="C10" s="0" t="n">
        <v>4</v>
      </c>
      <c r="D10" s="0" t="n">
        <v>0</v>
      </c>
      <c r="E10" s="0" t="n">
        <v>0</v>
      </c>
      <c r="F10" s="0" t="n">
        <v>0</v>
      </c>
      <c r="G10" s="0" t="n">
        <v>3</v>
      </c>
      <c r="H10" s="0" t="n">
        <v>0</v>
      </c>
      <c r="I10" s="0" t="n">
        <v>0</v>
      </c>
      <c r="J10" s="0" t="n">
        <v>0</v>
      </c>
      <c r="K10" s="0" t="n">
        <v>6</v>
      </c>
      <c r="L10" s="0" t="n">
        <v>0</v>
      </c>
      <c r="M10" s="0" t="n">
        <v>0</v>
      </c>
      <c r="N10" s="0" t="n">
        <v>0</v>
      </c>
      <c r="O10" s="0" t="n">
        <v>13</v>
      </c>
    </row>
    <row r="11" customFormat="false" ht="12.8" hidden="false" customHeight="false" outlineLevel="0" collapsed="false">
      <c r="A11" s="0" t="s">
        <v>241</v>
      </c>
      <c r="B11" s="0" t="n">
        <v>0</v>
      </c>
      <c r="C11" s="0" t="n">
        <v>18</v>
      </c>
      <c r="D11" s="0" t="n">
        <v>3</v>
      </c>
      <c r="E11" s="0" t="n">
        <v>0</v>
      </c>
      <c r="F11" s="0" t="n">
        <v>11</v>
      </c>
      <c r="G11" s="0" t="n">
        <v>33</v>
      </c>
      <c r="H11" s="0" t="n">
        <v>0</v>
      </c>
      <c r="I11" s="0" t="n">
        <v>0</v>
      </c>
      <c r="J11" s="0" t="n">
        <v>1</v>
      </c>
      <c r="K11" s="0" t="n">
        <v>0</v>
      </c>
      <c r="L11" s="0" t="n">
        <v>5</v>
      </c>
      <c r="M11" s="0" t="n">
        <v>28</v>
      </c>
      <c r="N11" s="0" t="n">
        <v>0</v>
      </c>
      <c r="O11" s="0" t="n">
        <v>99</v>
      </c>
    </row>
    <row r="12" customFormat="false" ht="12.8" hidden="false" customHeight="false" outlineLevel="0" collapsed="false">
      <c r="A12" s="0" t="s">
        <v>245</v>
      </c>
      <c r="B12" s="0" t="n">
        <v>3</v>
      </c>
      <c r="C12" s="0" t="n">
        <v>29</v>
      </c>
      <c r="D12" s="0" t="n">
        <v>0</v>
      </c>
      <c r="E12" s="0" t="n">
        <v>0</v>
      </c>
      <c r="F12" s="0" t="n">
        <v>5</v>
      </c>
      <c r="G12" s="0" t="n">
        <v>46</v>
      </c>
      <c r="H12" s="0" t="n">
        <v>0</v>
      </c>
      <c r="I12" s="0" t="n">
        <v>0</v>
      </c>
      <c r="J12" s="0" t="n">
        <v>0</v>
      </c>
      <c r="K12" s="0" t="n">
        <v>33</v>
      </c>
      <c r="L12" s="0" t="n">
        <v>6</v>
      </c>
      <c r="M12" s="0" t="n">
        <v>6</v>
      </c>
      <c r="N12" s="0" t="n">
        <v>0</v>
      </c>
      <c r="O12" s="0" t="n">
        <v>128</v>
      </c>
    </row>
    <row r="13" customFormat="false" ht="12.8" hidden="false" customHeight="false" outlineLevel="0" collapsed="false">
      <c r="A13" s="0" t="s">
        <v>249</v>
      </c>
      <c r="B13" s="0" t="n">
        <v>0</v>
      </c>
      <c r="C13" s="0" t="n">
        <v>38</v>
      </c>
      <c r="D13" s="0" t="n">
        <v>0</v>
      </c>
      <c r="E13" s="0" t="n">
        <v>1</v>
      </c>
      <c r="F13" s="0" t="n">
        <v>8</v>
      </c>
      <c r="G13" s="0" t="n">
        <v>0</v>
      </c>
      <c r="H13" s="0" t="n">
        <v>0</v>
      </c>
      <c r="I13" s="0" t="n">
        <v>0</v>
      </c>
      <c r="J13" s="0" t="n">
        <v>0</v>
      </c>
      <c r="K13" s="0" t="n">
        <v>0</v>
      </c>
      <c r="L13" s="0" t="n">
        <v>0</v>
      </c>
      <c r="M13" s="0" t="n">
        <v>9</v>
      </c>
      <c r="N13" s="0" t="n">
        <v>2</v>
      </c>
      <c r="O13" s="0" t="n">
        <v>58</v>
      </c>
    </row>
    <row r="14" customFormat="false" ht="12.8" hidden="false" customHeight="false" outlineLevel="0" collapsed="false">
      <c r="A14" s="0" t="s">
        <v>252</v>
      </c>
      <c r="B14" s="0" t="n">
        <v>1</v>
      </c>
      <c r="C14" s="0" t="n">
        <v>32</v>
      </c>
      <c r="D14" s="0" t="n">
        <v>0</v>
      </c>
      <c r="E14" s="0" t="n">
        <v>0</v>
      </c>
      <c r="F14" s="0" t="n">
        <v>0</v>
      </c>
      <c r="G14" s="0" t="n">
        <v>4</v>
      </c>
      <c r="H14" s="0" t="n">
        <v>0</v>
      </c>
      <c r="I14" s="0" t="n">
        <v>0</v>
      </c>
      <c r="J14" s="0" t="n">
        <v>0</v>
      </c>
      <c r="K14" s="0" t="n">
        <v>0</v>
      </c>
      <c r="L14" s="0" t="n">
        <v>0</v>
      </c>
      <c r="M14" s="0" t="n">
        <v>0</v>
      </c>
      <c r="N14" s="0" t="n">
        <v>0</v>
      </c>
      <c r="O14" s="0" t="n">
        <v>37</v>
      </c>
    </row>
    <row r="15" customFormat="false" ht="12.8" hidden="false" customHeight="false" outlineLevel="0" collapsed="false">
      <c r="A15" s="0" t="s">
        <v>559</v>
      </c>
      <c r="B15" s="0" t="n">
        <v>0</v>
      </c>
      <c r="C15" s="0" t="n">
        <v>1</v>
      </c>
      <c r="D15" s="0" t="n">
        <v>0</v>
      </c>
      <c r="E15" s="0" t="n">
        <v>0</v>
      </c>
      <c r="F15" s="0" t="n">
        <v>0</v>
      </c>
      <c r="G15" s="0" t="n">
        <v>11</v>
      </c>
      <c r="H15" s="0" t="n">
        <v>0</v>
      </c>
      <c r="I15" s="0" t="n">
        <v>0</v>
      </c>
      <c r="J15" s="0" t="n">
        <v>0</v>
      </c>
      <c r="K15" s="0" t="n">
        <v>0</v>
      </c>
      <c r="L15" s="0" t="n">
        <v>0</v>
      </c>
      <c r="M15" s="0" t="n">
        <v>1</v>
      </c>
      <c r="N15" s="0" t="n">
        <v>0</v>
      </c>
      <c r="O15" s="0" t="n">
        <v>13</v>
      </c>
    </row>
    <row r="16" customFormat="false" ht="12.8" hidden="false" customHeight="false" outlineLevel="0" collapsed="false">
      <c r="A16" s="0" t="s">
        <v>560</v>
      </c>
      <c r="B16" s="0" t="n">
        <v>0</v>
      </c>
      <c r="C16" s="0" t="n">
        <v>11</v>
      </c>
      <c r="D16" s="0" t="n">
        <v>0</v>
      </c>
      <c r="E16" s="0" t="n">
        <v>0</v>
      </c>
      <c r="F16" s="0" t="n">
        <v>3</v>
      </c>
      <c r="G16" s="0" t="n">
        <v>1</v>
      </c>
      <c r="H16" s="0" t="n">
        <v>0</v>
      </c>
      <c r="I16" s="0" t="n">
        <v>1</v>
      </c>
      <c r="J16" s="0" t="n">
        <v>0</v>
      </c>
      <c r="K16" s="0" t="n">
        <v>0</v>
      </c>
      <c r="L16" s="0" t="n">
        <v>0</v>
      </c>
      <c r="M16" s="0" t="n">
        <v>2</v>
      </c>
      <c r="N16" s="0" t="n">
        <v>0</v>
      </c>
      <c r="O16" s="0" t="n">
        <v>18</v>
      </c>
    </row>
    <row r="17" customFormat="false" ht="12.8" hidden="false" customHeight="false" outlineLevel="0" collapsed="false">
      <c r="A17" s="0" t="s">
        <v>273</v>
      </c>
      <c r="B17" s="0" t="n">
        <v>6</v>
      </c>
      <c r="C17" s="0" t="n">
        <v>13</v>
      </c>
      <c r="D17" s="0" t="n">
        <v>2</v>
      </c>
      <c r="E17" s="0" t="n">
        <v>0</v>
      </c>
      <c r="F17" s="0" t="n">
        <v>54</v>
      </c>
      <c r="G17" s="0" t="n">
        <v>178</v>
      </c>
      <c r="H17" s="0" t="n">
        <v>0</v>
      </c>
      <c r="I17" s="0" t="n">
        <v>0</v>
      </c>
      <c r="J17" s="0" t="n">
        <v>0</v>
      </c>
      <c r="K17" s="0" t="n">
        <v>3</v>
      </c>
      <c r="L17" s="0" t="n">
        <v>0</v>
      </c>
      <c r="M17" s="0" t="n">
        <v>13</v>
      </c>
      <c r="N17" s="0" t="n">
        <v>0</v>
      </c>
      <c r="O17" s="0" t="n">
        <v>269</v>
      </c>
    </row>
    <row r="18" customFormat="false" ht="12.8" hidden="false" customHeight="false" outlineLevel="0" collapsed="false">
      <c r="A18" s="0" t="s">
        <v>279</v>
      </c>
      <c r="B18" s="0" t="n">
        <v>0</v>
      </c>
      <c r="C18" s="0" t="n">
        <v>11</v>
      </c>
      <c r="D18" s="0" t="n">
        <v>0</v>
      </c>
      <c r="E18" s="0" t="n">
        <v>0</v>
      </c>
      <c r="F18" s="0" t="n">
        <v>12</v>
      </c>
      <c r="G18" s="0" t="n">
        <v>2</v>
      </c>
      <c r="H18" s="0" t="n">
        <v>0</v>
      </c>
      <c r="I18" s="0" t="n">
        <v>0</v>
      </c>
      <c r="J18" s="0" t="n">
        <v>0</v>
      </c>
      <c r="K18" s="0" t="n">
        <v>1</v>
      </c>
      <c r="L18" s="0" t="n">
        <v>0</v>
      </c>
      <c r="M18" s="0" t="n">
        <v>2</v>
      </c>
      <c r="N18" s="0" t="n">
        <v>0</v>
      </c>
      <c r="O18" s="0" t="n">
        <v>28</v>
      </c>
    </row>
    <row r="19" customFormat="false" ht="12.8" hidden="false" customHeight="false" outlineLevel="0" collapsed="false">
      <c r="A19" s="0" t="s">
        <v>282</v>
      </c>
      <c r="B19" s="0" t="n">
        <v>0</v>
      </c>
      <c r="C19" s="0" t="n">
        <v>4</v>
      </c>
      <c r="D19" s="0" t="n">
        <v>0</v>
      </c>
      <c r="E19" s="0" t="n">
        <v>0</v>
      </c>
      <c r="F19" s="0" t="n">
        <v>2</v>
      </c>
      <c r="G19" s="0" t="n">
        <v>4</v>
      </c>
      <c r="H19" s="0" t="n">
        <v>0</v>
      </c>
      <c r="I19" s="0" t="n">
        <v>0</v>
      </c>
      <c r="J19" s="0" t="n">
        <v>2</v>
      </c>
      <c r="K19" s="0" t="n">
        <v>0</v>
      </c>
      <c r="L19" s="0" t="n">
        <v>3</v>
      </c>
      <c r="M19" s="0" t="n">
        <v>1</v>
      </c>
      <c r="N19" s="0" t="n">
        <v>0</v>
      </c>
      <c r="O19" s="0" t="n">
        <v>16</v>
      </c>
    </row>
    <row r="20" customFormat="false" ht="12.8" hidden="false" customHeight="false" outlineLevel="0" collapsed="false">
      <c r="A20" s="0" t="s">
        <v>285</v>
      </c>
      <c r="B20" s="0" t="n">
        <v>0</v>
      </c>
      <c r="C20" s="0" t="n">
        <v>5</v>
      </c>
      <c r="D20" s="0" t="n">
        <v>0</v>
      </c>
      <c r="E20" s="0" t="n">
        <v>0</v>
      </c>
      <c r="F20" s="0" t="n">
        <v>0</v>
      </c>
      <c r="G20" s="0" t="n">
        <v>15</v>
      </c>
      <c r="H20" s="0" t="n">
        <v>0</v>
      </c>
      <c r="I20" s="0" t="n">
        <v>0</v>
      </c>
      <c r="J20" s="0" t="n">
        <v>0</v>
      </c>
      <c r="K20" s="0" t="n">
        <v>2</v>
      </c>
      <c r="L20" s="0" t="n">
        <v>7</v>
      </c>
      <c r="M20" s="0" t="n">
        <v>4</v>
      </c>
      <c r="N20" s="0" t="n">
        <v>0</v>
      </c>
      <c r="O20" s="0" t="n">
        <v>33</v>
      </c>
    </row>
    <row r="21" customFormat="false" ht="12.8" hidden="false" customHeight="false" outlineLevel="0" collapsed="false">
      <c r="A21" s="0" t="s">
        <v>288</v>
      </c>
      <c r="B21" s="0" t="n">
        <v>0</v>
      </c>
      <c r="C21" s="0" t="n">
        <v>3</v>
      </c>
      <c r="D21" s="0" t="n">
        <v>0</v>
      </c>
      <c r="E21" s="0" t="n">
        <v>0</v>
      </c>
      <c r="F21" s="0" t="n">
        <v>6</v>
      </c>
      <c r="G21" s="0" t="n">
        <v>45</v>
      </c>
      <c r="H21" s="0" t="n">
        <v>0</v>
      </c>
      <c r="I21" s="0" t="n">
        <v>0</v>
      </c>
      <c r="J21" s="0" t="n">
        <v>0</v>
      </c>
      <c r="K21" s="0" t="n">
        <v>9</v>
      </c>
      <c r="L21" s="0" t="n">
        <v>7</v>
      </c>
      <c r="M21" s="0" t="n">
        <v>0</v>
      </c>
      <c r="N21" s="0" t="n">
        <v>0</v>
      </c>
      <c r="O21" s="0" t="n">
        <v>70</v>
      </c>
    </row>
    <row r="22" customFormat="false" ht="12.8" hidden="false" customHeight="false" outlineLevel="0" collapsed="false">
      <c r="A22" s="0" t="s">
        <v>291</v>
      </c>
      <c r="B22" s="0" t="n">
        <v>1</v>
      </c>
      <c r="C22" s="0" t="n">
        <v>4</v>
      </c>
      <c r="D22" s="0" t="n">
        <v>0</v>
      </c>
      <c r="E22" s="0" t="n">
        <v>5</v>
      </c>
      <c r="F22" s="0" t="n">
        <v>9</v>
      </c>
      <c r="G22" s="0" t="n">
        <v>17</v>
      </c>
      <c r="H22" s="0" t="n">
        <v>0</v>
      </c>
      <c r="I22" s="0" t="n">
        <v>0</v>
      </c>
      <c r="J22" s="0" t="n">
        <v>0</v>
      </c>
      <c r="K22" s="0" t="n">
        <v>32</v>
      </c>
      <c r="L22" s="0" t="n">
        <v>2</v>
      </c>
      <c r="M22" s="0" t="n">
        <v>7</v>
      </c>
      <c r="N22" s="0" t="n">
        <v>0</v>
      </c>
      <c r="O22" s="0" t="n">
        <v>77</v>
      </c>
    </row>
    <row r="23" customFormat="false" ht="12.8" hidden="false" customHeight="false" outlineLevel="0" collapsed="false">
      <c r="A23" s="0" t="s">
        <v>294</v>
      </c>
      <c r="B23" s="0" t="n">
        <v>0</v>
      </c>
      <c r="C23" s="0" t="n">
        <v>2</v>
      </c>
      <c r="D23" s="0" t="n">
        <v>0</v>
      </c>
      <c r="E23" s="0" t="n">
        <v>1</v>
      </c>
      <c r="F23" s="0" t="n">
        <v>0</v>
      </c>
      <c r="G23" s="0" t="n">
        <v>4</v>
      </c>
      <c r="H23" s="0" t="n">
        <v>0</v>
      </c>
      <c r="I23" s="0" t="n">
        <v>0</v>
      </c>
      <c r="J23" s="0" t="n">
        <v>0</v>
      </c>
      <c r="K23" s="0" t="n">
        <v>2</v>
      </c>
      <c r="L23" s="0" t="n">
        <v>1</v>
      </c>
      <c r="M23" s="0" t="n">
        <v>4</v>
      </c>
      <c r="N23" s="0" t="n">
        <v>1</v>
      </c>
      <c r="O23" s="0" t="n">
        <v>15</v>
      </c>
    </row>
    <row r="24" customFormat="false" ht="12.8" hidden="false" customHeight="false" outlineLevel="0" collapsed="false">
      <c r="A24" s="0" t="s">
        <v>296</v>
      </c>
      <c r="B24" s="0" t="n">
        <v>0</v>
      </c>
      <c r="C24" s="0" t="n">
        <v>4</v>
      </c>
      <c r="D24" s="0" t="n">
        <v>1</v>
      </c>
      <c r="E24" s="0" t="n">
        <v>2</v>
      </c>
      <c r="F24" s="0" t="n">
        <v>6</v>
      </c>
      <c r="G24" s="0" t="n">
        <v>28</v>
      </c>
      <c r="H24" s="0" t="n">
        <v>0</v>
      </c>
      <c r="I24" s="0" t="n">
        <v>0</v>
      </c>
      <c r="J24" s="0" t="n">
        <v>0</v>
      </c>
      <c r="K24" s="0" t="n">
        <v>16</v>
      </c>
      <c r="L24" s="0" t="n">
        <v>0</v>
      </c>
      <c r="M24" s="0" t="n">
        <v>4</v>
      </c>
      <c r="N24" s="0" t="n">
        <v>0</v>
      </c>
      <c r="O24" s="0" t="n">
        <v>61</v>
      </c>
    </row>
    <row r="25" customFormat="false" ht="12.8" hidden="false" customHeight="false" outlineLevel="0" collapsed="false">
      <c r="A25" s="0" t="s">
        <v>306</v>
      </c>
      <c r="B25" s="0" t="n">
        <v>0</v>
      </c>
      <c r="C25" s="0" t="n">
        <v>13</v>
      </c>
      <c r="D25" s="0" t="n">
        <v>3</v>
      </c>
      <c r="E25" s="0" t="n">
        <v>1</v>
      </c>
      <c r="F25" s="0" t="n">
        <v>16</v>
      </c>
      <c r="G25" s="0" t="n">
        <v>17</v>
      </c>
      <c r="H25" s="0" t="n">
        <v>1</v>
      </c>
      <c r="I25" s="0" t="n">
        <v>0</v>
      </c>
      <c r="J25" s="0" t="n">
        <v>0</v>
      </c>
      <c r="K25" s="0" t="n">
        <v>21</v>
      </c>
      <c r="L25" s="0" t="n">
        <v>2</v>
      </c>
      <c r="M25" s="0" t="n">
        <v>6</v>
      </c>
      <c r="N25" s="0" t="n">
        <v>3</v>
      </c>
      <c r="O25" s="0" t="n">
        <v>83</v>
      </c>
    </row>
    <row r="26" customFormat="false" ht="12.8" hidden="false" customHeight="false" outlineLevel="0" collapsed="false">
      <c r="A26" s="0" t="s">
        <v>329</v>
      </c>
      <c r="B26" s="0" t="n">
        <v>0</v>
      </c>
      <c r="C26" s="0" t="n">
        <v>0</v>
      </c>
      <c r="D26" s="0" t="n">
        <v>0</v>
      </c>
      <c r="E26" s="0" t="n">
        <v>0</v>
      </c>
      <c r="F26" s="0" t="n">
        <v>1</v>
      </c>
      <c r="G26" s="0" t="n">
        <v>0</v>
      </c>
      <c r="H26" s="0" t="n">
        <v>0</v>
      </c>
      <c r="I26" s="0" t="n">
        <v>0</v>
      </c>
      <c r="J26" s="0" t="n">
        <v>0</v>
      </c>
      <c r="K26" s="0" t="n">
        <v>0</v>
      </c>
      <c r="L26" s="0" t="n">
        <v>0</v>
      </c>
      <c r="M26" s="0" t="n">
        <v>0</v>
      </c>
      <c r="N26" s="0" t="n">
        <v>0</v>
      </c>
      <c r="O26" s="0" t="n">
        <v>1</v>
      </c>
    </row>
    <row r="27" customFormat="false" ht="12.8" hidden="false" customHeight="false" outlineLevel="0" collapsed="false">
      <c r="A27" s="0" t="s">
        <v>338</v>
      </c>
      <c r="B27" s="0" t="n">
        <v>0</v>
      </c>
      <c r="C27" s="0" t="n">
        <v>6</v>
      </c>
      <c r="D27" s="0" t="n">
        <v>0</v>
      </c>
      <c r="E27" s="0" t="n">
        <v>0</v>
      </c>
      <c r="F27" s="0" t="n">
        <v>0</v>
      </c>
      <c r="G27" s="0" t="n">
        <v>2</v>
      </c>
      <c r="H27" s="0" t="n">
        <v>0</v>
      </c>
      <c r="I27" s="0" t="n">
        <v>0</v>
      </c>
      <c r="J27" s="0" t="n">
        <v>0</v>
      </c>
      <c r="K27" s="0" t="n">
        <v>0</v>
      </c>
      <c r="L27" s="0" t="n">
        <v>0</v>
      </c>
      <c r="M27" s="0" t="n">
        <v>4</v>
      </c>
      <c r="N27" s="0" t="n">
        <v>0</v>
      </c>
      <c r="O27" s="0" t="n">
        <v>12</v>
      </c>
    </row>
    <row r="28" customFormat="false" ht="12.8" hidden="false" customHeight="false" outlineLevel="0" collapsed="false">
      <c r="A28" s="0" t="s">
        <v>361</v>
      </c>
      <c r="B28" s="0" t="n">
        <v>0</v>
      </c>
      <c r="C28" s="0" t="n">
        <v>0</v>
      </c>
      <c r="D28" s="0" t="n">
        <v>0</v>
      </c>
      <c r="E28" s="0" t="n">
        <v>0</v>
      </c>
      <c r="F28" s="0" t="n">
        <v>1</v>
      </c>
      <c r="G28" s="0" t="n">
        <v>0</v>
      </c>
      <c r="H28" s="0" t="n">
        <v>1</v>
      </c>
      <c r="I28" s="0" t="n">
        <v>0</v>
      </c>
      <c r="J28" s="0" t="n">
        <v>0</v>
      </c>
      <c r="K28" s="0" t="n">
        <v>4</v>
      </c>
      <c r="L28" s="0" t="n">
        <v>0</v>
      </c>
      <c r="M28" s="0" t="n">
        <v>0</v>
      </c>
      <c r="N28" s="0" t="n">
        <v>0</v>
      </c>
      <c r="O28" s="0" t="n">
        <v>6</v>
      </c>
    </row>
    <row r="29" customFormat="false" ht="12.8" hidden="false" customHeight="false" outlineLevel="0" collapsed="false">
      <c r="A29" s="0" t="s">
        <v>367</v>
      </c>
      <c r="B29" s="0" t="n">
        <v>0</v>
      </c>
      <c r="C29" s="0" t="n">
        <v>2</v>
      </c>
      <c r="D29" s="0" t="n">
        <v>0</v>
      </c>
      <c r="E29" s="0" t="n">
        <v>0</v>
      </c>
      <c r="F29" s="0" t="n">
        <v>0</v>
      </c>
      <c r="G29" s="0" t="n">
        <v>1</v>
      </c>
      <c r="H29" s="0" t="n">
        <v>0</v>
      </c>
      <c r="I29" s="0" t="n">
        <v>0</v>
      </c>
      <c r="J29" s="0" t="n">
        <v>0</v>
      </c>
      <c r="K29" s="0" t="n">
        <v>0</v>
      </c>
      <c r="L29" s="0" t="n">
        <v>0</v>
      </c>
      <c r="M29" s="0" t="n">
        <v>0</v>
      </c>
      <c r="N29" s="0" t="n">
        <v>0</v>
      </c>
      <c r="O29" s="0" t="n">
        <v>3</v>
      </c>
    </row>
    <row r="30" customFormat="false" ht="12.8" hidden="false" customHeight="false" outlineLevel="0" collapsed="false">
      <c r="A30" s="0" t="s">
        <v>370</v>
      </c>
      <c r="B30" s="0" t="n">
        <v>0</v>
      </c>
      <c r="C30" s="0" t="n">
        <v>2</v>
      </c>
      <c r="D30" s="0" t="n">
        <v>4</v>
      </c>
      <c r="E30" s="0" t="n">
        <v>1</v>
      </c>
      <c r="F30" s="0" t="n">
        <v>8</v>
      </c>
      <c r="G30" s="0" t="n">
        <v>13</v>
      </c>
      <c r="H30" s="0" t="n">
        <v>1</v>
      </c>
      <c r="I30" s="0" t="n">
        <v>0</v>
      </c>
      <c r="J30" s="0" t="n">
        <v>0</v>
      </c>
      <c r="K30" s="0" t="n">
        <v>6</v>
      </c>
      <c r="L30" s="0" t="n">
        <v>4</v>
      </c>
      <c r="M30" s="0" t="n">
        <v>19</v>
      </c>
      <c r="N30" s="0" t="n">
        <v>0</v>
      </c>
      <c r="O30" s="0" t="n">
        <v>58</v>
      </c>
    </row>
    <row r="31" customFormat="false" ht="12.8" hidden="false" customHeight="false" outlineLevel="0" collapsed="false">
      <c r="A31" s="0" t="s">
        <v>372</v>
      </c>
      <c r="B31" s="0" t="n">
        <v>0</v>
      </c>
      <c r="C31" s="0" t="n">
        <v>6</v>
      </c>
      <c r="D31" s="0" t="n">
        <v>1</v>
      </c>
      <c r="E31" s="0" t="n">
        <v>0</v>
      </c>
      <c r="F31" s="0" t="n">
        <v>0</v>
      </c>
      <c r="G31" s="0" t="n">
        <v>31</v>
      </c>
      <c r="H31" s="0" t="n">
        <v>0</v>
      </c>
      <c r="I31" s="0" t="n">
        <v>0</v>
      </c>
      <c r="J31" s="0" t="n">
        <v>1</v>
      </c>
      <c r="K31" s="0" t="n">
        <v>12</v>
      </c>
      <c r="L31" s="0" t="n">
        <v>5</v>
      </c>
      <c r="M31" s="0" t="n">
        <v>6</v>
      </c>
      <c r="N31" s="0" t="n">
        <v>0</v>
      </c>
      <c r="O31" s="0" t="n">
        <v>62</v>
      </c>
    </row>
    <row r="32" customFormat="false" ht="12.8" hidden="false" customHeight="false" outlineLevel="0" collapsed="false">
      <c r="A32" s="0" t="s">
        <v>380</v>
      </c>
      <c r="B32" s="0" t="n">
        <v>0</v>
      </c>
      <c r="C32" s="0" t="n">
        <v>3</v>
      </c>
      <c r="D32" s="0" t="n">
        <v>0</v>
      </c>
      <c r="E32" s="0" t="n">
        <v>0</v>
      </c>
      <c r="F32" s="0" t="n">
        <v>3</v>
      </c>
      <c r="G32" s="0" t="n">
        <v>9</v>
      </c>
      <c r="H32" s="0" t="n">
        <v>0</v>
      </c>
      <c r="I32" s="0" t="n">
        <v>0</v>
      </c>
      <c r="J32" s="0" t="n">
        <v>0</v>
      </c>
      <c r="K32" s="0" t="n">
        <v>0</v>
      </c>
      <c r="L32" s="0" t="n">
        <v>1</v>
      </c>
      <c r="M32" s="0" t="n">
        <v>0</v>
      </c>
      <c r="N32" s="0" t="n">
        <v>1</v>
      </c>
      <c r="O32" s="0" t="n">
        <v>17</v>
      </c>
    </row>
    <row r="33" customFormat="false" ht="12.8" hidden="false" customHeight="false" outlineLevel="0" collapsed="false">
      <c r="A33" s="0" t="s">
        <v>561</v>
      </c>
      <c r="B33" s="0" t="n">
        <v>0</v>
      </c>
      <c r="C33" s="0" t="n">
        <v>3</v>
      </c>
      <c r="D33" s="0" t="n">
        <v>0</v>
      </c>
      <c r="E33" s="0" t="n">
        <v>0</v>
      </c>
      <c r="F33" s="0" t="n">
        <v>0</v>
      </c>
      <c r="G33" s="0" t="n">
        <v>3</v>
      </c>
      <c r="H33" s="0" t="n">
        <v>0</v>
      </c>
      <c r="I33" s="0" t="n">
        <v>0</v>
      </c>
      <c r="J33" s="0" t="n">
        <v>0</v>
      </c>
      <c r="K33" s="0" t="n">
        <v>1</v>
      </c>
      <c r="L33" s="0" t="n">
        <v>0</v>
      </c>
      <c r="M33" s="0" t="n">
        <v>0</v>
      </c>
      <c r="N33" s="0" t="n">
        <v>0</v>
      </c>
      <c r="O33" s="0" t="n">
        <v>7</v>
      </c>
    </row>
    <row r="34" customFormat="false" ht="12.8" hidden="false" customHeight="false" outlineLevel="0" collapsed="false">
      <c r="A34" s="0" t="s">
        <v>562</v>
      </c>
      <c r="B34" s="0" t="n">
        <v>0</v>
      </c>
      <c r="C34" s="0" t="n">
        <v>1</v>
      </c>
      <c r="D34" s="0" t="n">
        <v>0</v>
      </c>
      <c r="E34" s="0" t="n">
        <v>0</v>
      </c>
      <c r="F34" s="0" t="n">
        <v>0</v>
      </c>
      <c r="G34" s="0" t="n">
        <v>4</v>
      </c>
      <c r="H34" s="0" t="n">
        <v>0</v>
      </c>
      <c r="I34" s="0" t="n">
        <v>0</v>
      </c>
      <c r="J34" s="0" t="n">
        <v>0</v>
      </c>
      <c r="K34" s="0" t="n">
        <v>0</v>
      </c>
      <c r="L34" s="0" t="n">
        <v>2</v>
      </c>
      <c r="M34" s="0" t="n">
        <v>0</v>
      </c>
      <c r="N34" s="0" t="n">
        <v>0</v>
      </c>
      <c r="O34" s="0" t="n">
        <v>7</v>
      </c>
    </row>
    <row r="35" customFormat="false" ht="12.8" hidden="false" customHeight="false" outlineLevel="0" collapsed="false">
      <c r="A35" s="0" t="s">
        <v>437</v>
      </c>
      <c r="B35" s="0" t="n">
        <v>0</v>
      </c>
      <c r="C35" s="0" t="n">
        <v>8</v>
      </c>
      <c r="D35" s="0" t="n">
        <v>0</v>
      </c>
      <c r="E35" s="0" t="n">
        <v>0</v>
      </c>
      <c r="F35" s="0" t="n">
        <v>6</v>
      </c>
      <c r="G35" s="0" t="n">
        <v>2</v>
      </c>
      <c r="H35" s="0" t="n">
        <v>0</v>
      </c>
      <c r="I35" s="0" t="n">
        <v>0</v>
      </c>
      <c r="J35" s="0" t="n">
        <v>0</v>
      </c>
      <c r="K35" s="0" t="n">
        <v>3</v>
      </c>
      <c r="L35" s="0" t="n">
        <v>3</v>
      </c>
      <c r="M35" s="0" t="n">
        <v>0</v>
      </c>
      <c r="N35" s="0" t="n">
        <v>0</v>
      </c>
      <c r="O35" s="0" t="n">
        <v>22</v>
      </c>
    </row>
    <row r="36" customFormat="false" ht="12.8" hidden="false" customHeight="false" outlineLevel="0" collapsed="false">
      <c r="A36" s="0" t="s">
        <v>449</v>
      </c>
      <c r="B36" s="0" t="n">
        <v>0</v>
      </c>
      <c r="C36" s="0" t="n">
        <v>15</v>
      </c>
      <c r="D36" s="0" t="n">
        <v>0</v>
      </c>
      <c r="E36" s="0" t="n">
        <v>0</v>
      </c>
      <c r="F36" s="0" t="n">
        <v>10</v>
      </c>
      <c r="G36" s="0" t="n">
        <v>0</v>
      </c>
      <c r="H36" s="0" t="n">
        <v>0</v>
      </c>
      <c r="I36" s="0" t="n">
        <v>0</v>
      </c>
      <c r="J36" s="0" t="n">
        <v>0</v>
      </c>
      <c r="K36" s="0" t="n">
        <v>1</v>
      </c>
      <c r="L36" s="0" t="n">
        <v>0</v>
      </c>
      <c r="M36" s="0" t="n">
        <v>2</v>
      </c>
      <c r="N36" s="0" t="n">
        <v>0</v>
      </c>
      <c r="O36" s="0" t="n">
        <v>28</v>
      </c>
    </row>
    <row r="37" customFormat="false" ht="12.8" hidden="false" customHeight="false" outlineLevel="0" collapsed="false">
      <c r="A37" s="0" t="s">
        <v>563</v>
      </c>
      <c r="B37" s="0" t="n">
        <v>1</v>
      </c>
      <c r="C37" s="0" t="n">
        <v>2</v>
      </c>
      <c r="D37" s="0" t="n">
        <v>0</v>
      </c>
      <c r="E37" s="0" t="n">
        <v>0</v>
      </c>
      <c r="F37" s="0" t="n">
        <v>0</v>
      </c>
      <c r="G37" s="0" t="n">
        <v>8</v>
      </c>
      <c r="H37" s="0" t="n">
        <v>0</v>
      </c>
      <c r="I37" s="0" t="n">
        <v>0</v>
      </c>
      <c r="J37" s="0" t="n">
        <v>2</v>
      </c>
      <c r="K37" s="0" t="n">
        <v>3</v>
      </c>
      <c r="L37" s="0" t="n">
        <v>2</v>
      </c>
      <c r="M37" s="0" t="n">
        <v>7</v>
      </c>
      <c r="N37" s="0" t="n">
        <v>0</v>
      </c>
      <c r="O37" s="0" t="n">
        <v>25</v>
      </c>
    </row>
    <row r="38" customFormat="false" ht="12.8" hidden="false" customHeight="false" outlineLevel="0" collapsed="false">
      <c r="A38" s="0" t="s">
        <v>488</v>
      </c>
      <c r="B38" s="0" t="n">
        <v>0</v>
      </c>
      <c r="C38" s="0" t="n">
        <v>5</v>
      </c>
      <c r="D38" s="0" t="n">
        <v>2</v>
      </c>
      <c r="E38" s="0" t="n">
        <v>1</v>
      </c>
      <c r="F38" s="0" t="n">
        <v>0</v>
      </c>
      <c r="G38" s="0" t="n">
        <v>12</v>
      </c>
      <c r="H38" s="0" t="n">
        <v>0</v>
      </c>
      <c r="I38" s="0" t="n">
        <v>0</v>
      </c>
      <c r="J38" s="0" t="n">
        <v>0</v>
      </c>
      <c r="K38" s="0" t="n">
        <v>2</v>
      </c>
      <c r="L38" s="0" t="n">
        <v>0</v>
      </c>
      <c r="M38" s="0" t="n">
        <v>5</v>
      </c>
      <c r="N38" s="0" t="n">
        <v>0</v>
      </c>
      <c r="O38" s="0" t="n">
        <v>27</v>
      </c>
    </row>
    <row r="39" customFormat="false" ht="12.8" hidden="false" customHeight="false" outlineLevel="0" collapsed="false">
      <c r="A39" s="0" t="s">
        <v>492</v>
      </c>
      <c r="B39" s="0" t="n">
        <v>0</v>
      </c>
      <c r="C39" s="0" t="n">
        <v>0</v>
      </c>
      <c r="D39" s="0" t="n">
        <v>0</v>
      </c>
      <c r="E39" s="0" t="n">
        <v>0</v>
      </c>
      <c r="F39" s="0" t="n">
        <v>10</v>
      </c>
      <c r="G39" s="0" t="n">
        <v>17</v>
      </c>
      <c r="H39" s="0" t="n">
        <v>0</v>
      </c>
      <c r="I39" s="0" t="n">
        <v>0</v>
      </c>
      <c r="J39" s="0" t="n">
        <v>0</v>
      </c>
      <c r="K39" s="0" t="n">
        <v>15</v>
      </c>
      <c r="L39" s="0" t="n">
        <v>11</v>
      </c>
      <c r="M39" s="0" t="n">
        <v>0</v>
      </c>
      <c r="N39" s="0" t="n">
        <v>0</v>
      </c>
      <c r="O39" s="0" t="n">
        <v>53</v>
      </c>
    </row>
    <row r="40" customFormat="false" ht="12.8" hidden="false" customHeight="false" outlineLevel="0" collapsed="false">
      <c r="A40" s="0" t="s">
        <v>564</v>
      </c>
      <c r="B40" s="0" t="n">
        <v>0</v>
      </c>
      <c r="C40" s="0" t="n">
        <v>1</v>
      </c>
      <c r="D40" s="0" t="n">
        <v>0</v>
      </c>
      <c r="E40" s="0" t="n">
        <v>0</v>
      </c>
      <c r="F40" s="0" t="n">
        <v>0</v>
      </c>
      <c r="G40" s="0" t="n">
        <v>3</v>
      </c>
      <c r="H40" s="0" t="n">
        <v>0</v>
      </c>
      <c r="I40" s="0" t="n">
        <v>0</v>
      </c>
      <c r="J40" s="0" t="n">
        <v>0</v>
      </c>
      <c r="K40" s="0" t="n">
        <v>1</v>
      </c>
      <c r="L40" s="0" t="n">
        <v>0</v>
      </c>
      <c r="M40" s="0" t="n">
        <v>0</v>
      </c>
      <c r="N40" s="0" t="n">
        <v>0</v>
      </c>
      <c r="O40" s="0" t="n">
        <v>5</v>
      </c>
    </row>
    <row r="41" customFormat="false" ht="12.8" hidden="false" customHeight="false" outlineLevel="0" collapsed="false">
      <c r="A41" s="0" t="s">
        <v>518</v>
      </c>
      <c r="B41" s="0" t="n">
        <v>0</v>
      </c>
      <c r="C41" s="0" t="n">
        <v>3</v>
      </c>
      <c r="D41" s="0" t="n">
        <v>0</v>
      </c>
      <c r="E41" s="0" t="n">
        <v>1</v>
      </c>
      <c r="F41" s="0" t="n">
        <v>10</v>
      </c>
      <c r="G41" s="0" t="n">
        <v>10</v>
      </c>
      <c r="H41" s="0" t="n">
        <v>0</v>
      </c>
      <c r="I41" s="0" t="n">
        <v>0</v>
      </c>
      <c r="J41" s="0" t="n">
        <v>0</v>
      </c>
      <c r="K41" s="0" t="n">
        <v>45</v>
      </c>
      <c r="L41" s="0" t="n">
        <v>2</v>
      </c>
      <c r="M41" s="0" t="n">
        <v>11</v>
      </c>
      <c r="N41" s="0" t="n">
        <v>3</v>
      </c>
      <c r="O41" s="0" t="n">
        <v>85</v>
      </c>
    </row>
    <row r="42" customFormat="false" ht="12.8" hidden="false" customHeight="false" outlineLevel="0" collapsed="false">
      <c r="A42" s="0" t="s">
        <v>521</v>
      </c>
      <c r="B42" s="0" t="n">
        <v>0</v>
      </c>
      <c r="C42" s="0" t="n">
        <v>28</v>
      </c>
      <c r="D42" s="0" t="n">
        <v>0</v>
      </c>
      <c r="E42" s="0" t="n">
        <v>1</v>
      </c>
      <c r="F42" s="0" t="n">
        <v>6</v>
      </c>
      <c r="G42" s="0" t="n">
        <v>1</v>
      </c>
      <c r="H42" s="0" t="n">
        <v>0</v>
      </c>
      <c r="I42" s="0" t="n">
        <v>0</v>
      </c>
      <c r="J42" s="0" t="n">
        <v>0</v>
      </c>
      <c r="K42" s="0" t="n">
        <v>3</v>
      </c>
      <c r="L42" s="0" t="n">
        <v>0</v>
      </c>
      <c r="M42" s="0" t="n">
        <v>10</v>
      </c>
      <c r="N42" s="0" t="n">
        <v>0</v>
      </c>
      <c r="O42" s="0" t="n">
        <v>49</v>
      </c>
    </row>
    <row r="43" customFormat="false" ht="12.8" hidden="false" customHeight="false" outlineLevel="0" collapsed="false">
      <c r="A43" s="0" t="s">
        <v>565</v>
      </c>
      <c r="B43" s="0" t="n">
        <v>0</v>
      </c>
      <c r="C43" s="0" t="n">
        <v>6</v>
      </c>
      <c r="D43" s="0" t="n">
        <v>0</v>
      </c>
      <c r="E43" s="0" t="n">
        <v>0</v>
      </c>
      <c r="F43" s="0" t="n">
        <v>0</v>
      </c>
      <c r="G43" s="0" t="n">
        <v>1</v>
      </c>
      <c r="H43" s="0" t="n">
        <v>0</v>
      </c>
      <c r="I43" s="0" t="n">
        <v>0</v>
      </c>
      <c r="J43" s="0" t="n">
        <v>0</v>
      </c>
      <c r="K43" s="0" t="n">
        <v>0</v>
      </c>
      <c r="L43" s="0" t="n">
        <v>0</v>
      </c>
      <c r="M43" s="0" t="n">
        <v>1</v>
      </c>
      <c r="N43" s="0" t="n">
        <v>0</v>
      </c>
      <c r="O43" s="0" t="n">
        <v>8</v>
      </c>
    </row>
    <row r="44" customFormat="false" ht="12.8" hidden="false" customHeight="false" outlineLevel="0" collapsed="false">
      <c r="A44" s="0" t="s">
        <v>566</v>
      </c>
      <c r="B44" s="0" t="n">
        <v>0</v>
      </c>
      <c r="C44" s="0" t="n">
        <v>7</v>
      </c>
      <c r="D44" s="0" t="n">
        <v>0</v>
      </c>
      <c r="E44" s="0" t="n">
        <v>0</v>
      </c>
      <c r="F44" s="0" t="n">
        <v>3</v>
      </c>
      <c r="G44" s="0" t="n">
        <v>4</v>
      </c>
      <c r="H44" s="0" t="n">
        <v>0</v>
      </c>
      <c r="I44" s="0" t="n">
        <v>0</v>
      </c>
      <c r="J44" s="0" t="n">
        <v>0</v>
      </c>
      <c r="K44" s="0" t="n">
        <v>4</v>
      </c>
      <c r="L44" s="0" t="n">
        <v>0</v>
      </c>
      <c r="M44" s="0" t="n">
        <v>2</v>
      </c>
      <c r="N44" s="0" t="n">
        <v>0</v>
      </c>
      <c r="O44" s="0" t="n">
        <v>20</v>
      </c>
    </row>
    <row r="45" customFormat="false" ht="12.8" hidden="false" customHeight="false" outlineLevel="0" collapsed="false">
      <c r="A45" s="0" t="s">
        <v>567</v>
      </c>
      <c r="B45" s="0" t="n">
        <v>18</v>
      </c>
      <c r="C45" s="0" t="n">
        <v>314</v>
      </c>
      <c r="D45" s="0" t="n">
        <v>17</v>
      </c>
      <c r="E45" s="0" t="n">
        <v>18</v>
      </c>
      <c r="F45" s="0" t="n">
        <v>210</v>
      </c>
      <c r="G45" s="0" t="n">
        <v>571</v>
      </c>
      <c r="H45" s="0" t="n">
        <v>3</v>
      </c>
      <c r="I45" s="0" t="n">
        <v>2</v>
      </c>
      <c r="J45" s="0" t="n">
        <v>6</v>
      </c>
      <c r="K45" s="0" t="n">
        <v>241</v>
      </c>
      <c r="L45" s="0" t="n">
        <v>76</v>
      </c>
      <c r="M45" s="0" t="n">
        <v>210</v>
      </c>
      <c r="N45" s="0" t="n">
        <v>11</v>
      </c>
      <c r="O45" s="0" t="n">
        <v>1697</v>
      </c>
    </row>
    <row r="49" customFormat="false" ht="12.8" hidden="false" customHeight="false" outlineLevel="0" collapsed="false">
      <c r="A49" s="0" t="s">
        <v>2</v>
      </c>
      <c r="B49" s="0" t="s">
        <v>568</v>
      </c>
      <c r="C49" s="0" t="s">
        <v>569</v>
      </c>
      <c r="D49" s="0" t="s">
        <v>570</v>
      </c>
      <c r="E49" s="0" t="s">
        <v>571</v>
      </c>
      <c r="F49" s="0" t="s">
        <v>572</v>
      </c>
      <c r="G49" s="0" t="s">
        <v>573</v>
      </c>
      <c r="H49" s="0" t="s">
        <v>574</v>
      </c>
      <c r="I49" s="0" t="s">
        <v>575</v>
      </c>
      <c r="J49" s="0" t="s">
        <v>576</v>
      </c>
      <c r="K49" s="0" t="s">
        <v>577</v>
      </c>
      <c r="L49" s="0" t="s">
        <v>578</v>
      </c>
      <c r="M49" s="0" t="s">
        <v>579</v>
      </c>
      <c r="N49" s="0" t="s">
        <v>580</v>
      </c>
      <c r="O49" s="0" t="s">
        <v>567</v>
      </c>
    </row>
    <row r="50" customFormat="false" ht="12.8" hidden="false" customHeight="false" outlineLevel="0" collapsed="false">
      <c r="A50" s="0" t="s">
        <v>555</v>
      </c>
      <c r="B50" s="0" t="n">
        <f aca="false">B2*200</f>
        <v>800</v>
      </c>
      <c r="C50" s="0" t="n">
        <f aca="false">C2*250</f>
        <v>2250</v>
      </c>
      <c r="D50" s="0" t="n">
        <f aca="false">D2*400</f>
        <v>0</v>
      </c>
      <c r="E50" s="0" t="n">
        <f aca="false">E2*500</f>
        <v>0</v>
      </c>
      <c r="F50" s="0" t="n">
        <f aca="false">F2*250</f>
        <v>1250</v>
      </c>
      <c r="G50" s="0" t="n">
        <f aca="false">G2*500</f>
        <v>2000</v>
      </c>
      <c r="H50" s="0" t="n">
        <f aca="false">H2*500</f>
        <v>0</v>
      </c>
      <c r="I50" s="0" t="n">
        <f aca="false">I2*0</f>
        <v>0</v>
      </c>
      <c r="J50" s="0" t="n">
        <f aca="false">J2*150</f>
        <v>0</v>
      </c>
      <c r="K50" s="0" t="n">
        <f aca="false">K2*500</f>
        <v>3500</v>
      </c>
      <c r="L50" s="0" t="n">
        <f aca="false">L2*400</f>
        <v>2400</v>
      </c>
      <c r="M50" s="0" t="n">
        <f aca="false">M2*250</f>
        <v>4500</v>
      </c>
      <c r="N50" s="0" t="n">
        <f aca="false">N2*300</f>
        <v>300</v>
      </c>
      <c r="O50" s="0" t="n">
        <f aca="false">SUM(B50:N50)</f>
        <v>17000</v>
      </c>
    </row>
    <row r="51" customFormat="false" ht="12.8" hidden="false" customHeight="false" outlineLevel="0" collapsed="false">
      <c r="A51" s="0" t="s">
        <v>80</v>
      </c>
      <c r="B51" s="0" t="n">
        <f aca="false">B3*200</f>
        <v>400</v>
      </c>
      <c r="C51" s="0" t="n">
        <f aca="false">C3*250</f>
        <v>0</v>
      </c>
      <c r="D51" s="0" t="n">
        <f aca="false">D3*400</f>
        <v>0</v>
      </c>
      <c r="E51" s="0" t="n">
        <f aca="false">E3*500</f>
        <v>0</v>
      </c>
      <c r="F51" s="0" t="n">
        <f aca="false">F3*250</f>
        <v>0</v>
      </c>
      <c r="G51" s="0" t="n">
        <f aca="false">G3*500</f>
        <v>4000</v>
      </c>
      <c r="H51" s="0" t="n">
        <f aca="false">H3*500</f>
        <v>0</v>
      </c>
      <c r="I51" s="0" t="n">
        <f aca="false">I3*0</f>
        <v>0</v>
      </c>
      <c r="J51" s="0" t="n">
        <f aca="false">J3*150</f>
        <v>0</v>
      </c>
      <c r="K51" s="0" t="n">
        <f aca="false">K3*500</f>
        <v>2000</v>
      </c>
      <c r="L51" s="0" t="n">
        <f aca="false">L3*400</f>
        <v>0</v>
      </c>
      <c r="M51" s="0" t="n">
        <f aca="false">M3*250</f>
        <v>0</v>
      </c>
      <c r="N51" s="0" t="n">
        <f aca="false">N3*300</f>
        <v>0</v>
      </c>
      <c r="O51" s="0" t="n">
        <f aca="false">SUM(B51:N51)</f>
        <v>6400</v>
      </c>
    </row>
    <row r="52" customFormat="false" ht="12.8" hidden="false" customHeight="false" outlineLevel="0" collapsed="false">
      <c r="A52" s="0" t="s">
        <v>84</v>
      </c>
      <c r="B52" s="0" t="n">
        <f aca="false">B4*200</f>
        <v>0</v>
      </c>
      <c r="C52" s="0" t="n">
        <f aca="false">C4*250</f>
        <v>0</v>
      </c>
      <c r="D52" s="0" t="n">
        <f aca="false">D4*400</f>
        <v>0</v>
      </c>
      <c r="E52" s="0" t="n">
        <f aca="false">E4*500</f>
        <v>0</v>
      </c>
      <c r="F52" s="0" t="n">
        <f aca="false">F4*250</f>
        <v>1000</v>
      </c>
      <c r="G52" s="0" t="n">
        <f aca="false">G4*500</f>
        <v>0</v>
      </c>
      <c r="H52" s="0" t="n">
        <f aca="false">H4*500</f>
        <v>0</v>
      </c>
      <c r="I52" s="0" t="n">
        <f aca="false">I4*0</f>
        <v>0</v>
      </c>
      <c r="J52" s="0" t="n">
        <f aca="false">J4*150</f>
        <v>0</v>
      </c>
      <c r="K52" s="0" t="n">
        <f aca="false">K4*500</f>
        <v>0</v>
      </c>
      <c r="L52" s="0" t="n">
        <f aca="false">L4*400</f>
        <v>0</v>
      </c>
      <c r="M52" s="0" t="n">
        <f aca="false">M4*250</f>
        <v>0</v>
      </c>
      <c r="N52" s="0" t="n">
        <f aca="false">N4*300</f>
        <v>0</v>
      </c>
      <c r="O52" s="0" t="n">
        <f aca="false">SUM(B52:N52)</f>
        <v>1000</v>
      </c>
    </row>
    <row r="53" customFormat="false" ht="12.8" hidden="false" customHeight="false" outlineLevel="0" collapsed="false">
      <c r="A53" s="0" t="s">
        <v>96</v>
      </c>
      <c r="B53" s="0" t="n">
        <f aca="false">B5*200</f>
        <v>0</v>
      </c>
      <c r="C53" s="0" t="n">
        <f aca="false">C5*250</f>
        <v>2750</v>
      </c>
      <c r="D53" s="0" t="n">
        <f aca="false">D5*400</f>
        <v>400</v>
      </c>
      <c r="E53" s="0" t="n">
        <f aca="false">E5*500</f>
        <v>1000</v>
      </c>
      <c r="F53" s="0" t="n">
        <f aca="false">F5*250</f>
        <v>250</v>
      </c>
      <c r="G53" s="0" t="n">
        <f aca="false">G5*500</f>
        <v>7000</v>
      </c>
      <c r="H53" s="0" t="n">
        <f aca="false">H5*500</f>
        <v>0</v>
      </c>
      <c r="I53" s="0" t="n">
        <f aca="false">I5*0</f>
        <v>0</v>
      </c>
      <c r="J53" s="0" t="n">
        <f aca="false">J5*150</f>
        <v>0</v>
      </c>
      <c r="K53" s="0" t="n">
        <f aca="false">K5*500</f>
        <v>2000</v>
      </c>
      <c r="L53" s="0" t="n">
        <f aca="false">L5*400</f>
        <v>0</v>
      </c>
      <c r="M53" s="0" t="n">
        <f aca="false">M5*250</f>
        <v>9000</v>
      </c>
      <c r="N53" s="0" t="n">
        <f aca="false">N5*300</f>
        <v>0</v>
      </c>
      <c r="O53" s="0" t="n">
        <f aca="false">SUM(B53:N53)</f>
        <v>22400</v>
      </c>
    </row>
    <row r="54" customFormat="false" ht="12.8" hidden="false" customHeight="false" outlineLevel="0" collapsed="false">
      <c r="A54" s="0" t="s">
        <v>556</v>
      </c>
      <c r="B54" s="0" t="n">
        <f aca="false">B6*200</f>
        <v>0</v>
      </c>
      <c r="C54" s="0" t="n">
        <f aca="false">C6*250</f>
        <v>1000</v>
      </c>
      <c r="D54" s="0" t="n">
        <f aca="false">D6*400</f>
        <v>0</v>
      </c>
      <c r="E54" s="0" t="n">
        <f aca="false">E6*500</f>
        <v>0</v>
      </c>
      <c r="F54" s="0" t="n">
        <f aca="false">F6*250</f>
        <v>1500</v>
      </c>
      <c r="G54" s="0" t="n">
        <f aca="false">G6*500</f>
        <v>1000</v>
      </c>
      <c r="H54" s="0" t="n">
        <f aca="false">H6*500</f>
        <v>0</v>
      </c>
      <c r="I54" s="0" t="n">
        <f aca="false">I6*0</f>
        <v>0</v>
      </c>
      <c r="J54" s="0" t="n">
        <f aca="false">J6*150</f>
        <v>0</v>
      </c>
      <c r="K54" s="0" t="n">
        <f aca="false">K6*500</f>
        <v>0</v>
      </c>
      <c r="L54" s="0" t="n">
        <f aca="false">L6*400</f>
        <v>800</v>
      </c>
      <c r="M54" s="0" t="n">
        <f aca="false">M6*250</f>
        <v>500</v>
      </c>
      <c r="N54" s="0" t="n">
        <f aca="false">N6*300</f>
        <v>0</v>
      </c>
      <c r="O54" s="0" t="n">
        <f aca="false">SUM(B54:N54)</f>
        <v>4800</v>
      </c>
    </row>
    <row r="55" customFormat="false" ht="12.8" hidden="false" customHeight="false" outlineLevel="0" collapsed="false">
      <c r="A55" s="0" t="s">
        <v>176</v>
      </c>
      <c r="B55" s="0" t="n">
        <f aca="false">B7*200</f>
        <v>0</v>
      </c>
      <c r="C55" s="0" t="n">
        <f aca="false">C7*250</f>
        <v>0</v>
      </c>
      <c r="D55" s="0" t="n">
        <f aca="false">D7*400</f>
        <v>0</v>
      </c>
      <c r="E55" s="0" t="n">
        <f aca="false">E7*500</f>
        <v>0</v>
      </c>
      <c r="F55" s="0" t="n">
        <f aca="false">F7*250</f>
        <v>0</v>
      </c>
      <c r="G55" s="0" t="n">
        <f aca="false">G7*500</f>
        <v>1500</v>
      </c>
      <c r="H55" s="0" t="n">
        <f aca="false">H7*500</f>
        <v>0</v>
      </c>
      <c r="I55" s="0" t="n">
        <f aca="false">I7*0</f>
        <v>0</v>
      </c>
      <c r="J55" s="0" t="n">
        <f aca="false">J7*150</f>
        <v>0</v>
      </c>
      <c r="K55" s="0" t="n">
        <f aca="false">K7*500</f>
        <v>0</v>
      </c>
      <c r="L55" s="0" t="n">
        <f aca="false">L7*400</f>
        <v>0</v>
      </c>
      <c r="M55" s="0" t="n">
        <f aca="false">M7*250</f>
        <v>0</v>
      </c>
      <c r="N55" s="0" t="n">
        <f aca="false">N7*300</f>
        <v>0</v>
      </c>
      <c r="O55" s="0" t="n">
        <f aca="false">SUM(B55:N55)</f>
        <v>1500</v>
      </c>
    </row>
    <row r="56" customFormat="false" ht="12.8" hidden="false" customHeight="false" outlineLevel="0" collapsed="false">
      <c r="A56" s="0" t="s">
        <v>557</v>
      </c>
      <c r="B56" s="0" t="n">
        <f aca="false">B8*200</f>
        <v>0</v>
      </c>
      <c r="C56" s="0" t="n">
        <f aca="false">C8*250</f>
        <v>0</v>
      </c>
      <c r="D56" s="0" t="n">
        <f aca="false">D8*400</f>
        <v>0</v>
      </c>
      <c r="E56" s="0" t="n">
        <f aca="false">E8*500</f>
        <v>1000</v>
      </c>
      <c r="F56" s="0" t="n">
        <f aca="false">F8*250</f>
        <v>500</v>
      </c>
      <c r="G56" s="0" t="n">
        <f aca="false">G8*500</f>
        <v>5500</v>
      </c>
      <c r="H56" s="0" t="n">
        <f aca="false">H8*500</f>
        <v>0</v>
      </c>
      <c r="I56" s="0" t="n">
        <f aca="false">I8*0</f>
        <v>0</v>
      </c>
      <c r="J56" s="0" t="n">
        <f aca="false">J8*150</f>
        <v>0</v>
      </c>
      <c r="K56" s="0" t="n">
        <f aca="false">K8*500</f>
        <v>500</v>
      </c>
      <c r="L56" s="0" t="n">
        <f aca="false">L8*400</f>
        <v>2000</v>
      </c>
      <c r="M56" s="0" t="n">
        <f aca="false">M8*250</f>
        <v>0</v>
      </c>
      <c r="N56" s="0" t="n">
        <f aca="false">N8*300</f>
        <v>0</v>
      </c>
      <c r="O56" s="0" t="n">
        <f aca="false">SUM(B56:N56)</f>
        <v>9500</v>
      </c>
    </row>
    <row r="57" customFormat="false" ht="12.8" hidden="false" customHeight="false" outlineLevel="0" collapsed="false">
      <c r="A57" s="0" t="s">
        <v>558</v>
      </c>
      <c r="B57" s="0" t="n">
        <f aca="false">B9*200</f>
        <v>0</v>
      </c>
      <c r="C57" s="0" t="n">
        <f aca="false">C9*250</f>
        <v>0</v>
      </c>
      <c r="D57" s="0" t="n">
        <f aca="false">D9*400</f>
        <v>0</v>
      </c>
      <c r="E57" s="0" t="n">
        <f aca="false">E9*500</f>
        <v>0</v>
      </c>
      <c r="F57" s="0" t="n">
        <f aca="false">F9*250</f>
        <v>500</v>
      </c>
      <c r="G57" s="0" t="n">
        <f aca="false">G9*500</f>
        <v>0</v>
      </c>
      <c r="H57" s="0" t="n">
        <f aca="false">H9*500</f>
        <v>0</v>
      </c>
      <c r="I57" s="0" t="n">
        <f aca="false">I9*0</f>
        <v>0</v>
      </c>
      <c r="J57" s="0" t="n">
        <f aca="false">J9*150</f>
        <v>0</v>
      </c>
      <c r="K57" s="0" t="n">
        <f aca="false">K9*500</f>
        <v>0</v>
      </c>
      <c r="L57" s="0" t="n">
        <f aca="false">L9*400</f>
        <v>0</v>
      </c>
      <c r="M57" s="0" t="n">
        <f aca="false">M9*250</f>
        <v>0</v>
      </c>
      <c r="N57" s="0" t="n">
        <f aca="false">N9*300</f>
        <v>0</v>
      </c>
      <c r="O57" s="0" t="n">
        <f aca="false">SUM(B57:N57)</f>
        <v>500</v>
      </c>
    </row>
    <row r="58" customFormat="false" ht="12.8" hidden="false" customHeight="false" outlineLevel="0" collapsed="false">
      <c r="A58" s="0" t="s">
        <v>235</v>
      </c>
      <c r="B58" s="0" t="n">
        <f aca="false">B10*200</f>
        <v>0</v>
      </c>
      <c r="C58" s="0" t="n">
        <f aca="false">C10*250</f>
        <v>1000</v>
      </c>
      <c r="D58" s="0" t="n">
        <f aca="false">D10*400</f>
        <v>0</v>
      </c>
      <c r="E58" s="0" t="n">
        <f aca="false">E10*500</f>
        <v>0</v>
      </c>
      <c r="F58" s="0" t="n">
        <f aca="false">F10*250</f>
        <v>0</v>
      </c>
      <c r="G58" s="0" t="n">
        <f aca="false">G10*500</f>
        <v>1500</v>
      </c>
      <c r="H58" s="0" t="n">
        <f aca="false">H10*500</f>
        <v>0</v>
      </c>
      <c r="I58" s="0" t="n">
        <f aca="false">I10*0</f>
        <v>0</v>
      </c>
      <c r="J58" s="0" t="n">
        <f aca="false">J10*150</f>
        <v>0</v>
      </c>
      <c r="K58" s="0" t="n">
        <f aca="false">K10*500</f>
        <v>3000</v>
      </c>
      <c r="L58" s="0" t="n">
        <f aca="false">L10*400</f>
        <v>0</v>
      </c>
      <c r="M58" s="0" t="n">
        <f aca="false">M10*250</f>
        <v>0</v>
      </c>
      <c r="N58" s="0" t="n">
        <f aca="false">N10*300</f>
        <v>0</v>
      </c>
      <c r="O58" s="0" t="n">
        <f aca="false">SUM(B58:N58)</f>
        <v>5500</v>
      </c>
    </row>
    <row r="59" customFormat="false" ht="12.8" hidden="false" customHeight="false" outlineLevel="0" collapsed="false">
      <c r="A59" s="0" t="s">
        <v>241</v>
      </c>
      <c r="B59" s="0" t="n">
        <f aca="false">B11*200</f>
        <v>0</v>
      </c>
      <c r="C59" s="0" t="n">
        <f aca="false">C11*250</f>
        <v>4500</v>
      </c>
      <c r="D59" s="0" t="n">
        <f aca="false">D11*400</f>
        <v>1200</v>
      </c>
      <c r="E59" s="0" t="n">
        <f aca="false">E11*500</f>
        <v>0</v>
      </c>
      <c r="F59" s="0" t="n">
        <f aca="false">F11*250</f>
        <v>2750</v>
      </c>
      <c r="G59" s="0" t="n">
        <f aca="false">G11*500</f>
        <v>16500</v>
      </c>
      <c r="H59" s="0" t="n">
        <f aca="false">H11*500</f>
        <v>0</v>
      </c>
      <c r="I59" s="0" t="n">
        <f aca="false">I11*0</f>
        <v>0</v>
      </c>
      <c r="J59" s="0" t="n">
        <f aca="false">J11*150</f>
        <v>150</v>
      </c>
      <c r="K59" s="0" t="n">
        <f aca="false">K11*500</f>
        <v>0</v>
      </c>
      <c r="L59" s="0" t="n">
        <f aca="false">L11*400</f>
        <v>2000</v>
      </c>
      <c r="M59" s="0" t="n">
        <f aca="false">M11*250</f>
        <v>7000</v>
      </c>
      <c r="N59" s="0" t="n">
        <f aca="false">N11*300</f>
        <v>0</v>
      </c>
      <c r="O59" s="0" t="n">
        <f aca="false">SUM(B59:N59)</f>
        <v>34100</v>
      </c>
    </row>
    <row r="60" customFormat="false" ht="12.8" hidden="false" customHeight="false" outlineLevel="0" collapsed="false">
      <c r="A60" s="0" t="s">
        <v>245</v>
      </c>
      <c r="B60" s="0" t="n">
        <f aca="false">B12*200</f>
        <v>600</v>
      </c>
      <c r="C60" s="0" t="n">
        <f aca="false">C12*250</f>
        <v>7250</v>
      </c>
      <c r="D60" s="0" t="n">
        <f aca="false">D12*400</f>
        <v>0</v>
      </c>
      <c r="E60" s="0" t="n">
        <f aca="false">E12*500</f>
        <v>0</v>
      </c>
      <c r="F60" s="0" t="n">
        <f aca="false">F12*250</f>
        <v>1250</v>
      </c>
      <c r="G60" s="0" t="n">
        <f aca="false">G12*500</f>
        <v>23000</v>
      </c>
      <c r="H60" s="0" t="n">
        <f aca="false">H12*500</f>
        <v>0</v>
      </c>
      <c r="I60" s="0" t="n">
        <f aca="false">I12*0</f>
        <v>0</v>
      </c>
      <c r="J60" s="0" t="n">
        <f aca="false">J12*150</f>
        <v>0</v>
      </c>
      <c r="K60" s="0" t="n">
        <f aca="false">K12*500</f>
        <v>16500</v>
      </c>
      <c r="L60" s="0" t="n">
        <f aca="false">L12*400</f>
        <v>2400</v>
      </c>
      <c r="M60" s="0" t="n">
        <f aca="false">M12*250</f>
        <v>1500</v>
      </c>
      <c r="N60" s="0" t="n">
        <f aca="false">N12*300</f>
        <v>0</v>
      </c>
      <c r="O60" s="0" t="n">
        <f aca="false">SUM(B60:N60)</f>
        <v>52500</v>
      </c>
    </row>
    <row r="61" customFormat="false" ht="12.8" hidden="false" customHeight="false" outlineLevel="0" collapsed="false">
      <c r="A61" s="0" t="s">
        <v>249</v>
      </c>
      <c r="B61" s="0" t="n">
        <f aca="false">B13*200</f>
        <v>0</v>
      </c>
      <c r="C61" s="0" t="n">
        <f aca="false">C13*250</f>
        <v>9500</v>
      </c>
      <c r="D61" s="0" t="n">
        <f aca="false">D13*400</f>
        <v>0</v>
      </c>
      <c r="E61" s="0" t="n">
        <f aca="false">E13*500</f>
        <v>500</v>
      </c>
      <c r="F61" s="0" t="n">
        <f aca="false">F13*250</f>
        <v>2000</v>
      </c>
      <c r="G61" s="0" t="n">
        <f aca="false">G13*500</f>
        <v>0</v>
      </c>
      <c r="H61" s="0" t="n">
        <f aca="false">H13*500</f>
        <v>0</v>
      </c>
      <c r="I61" s="0" t="n">
        <f aca="false">I13*0</f>
        <v>0</v>
      </c>
      <c r="J61" s="0" t="n">
        <f aca="false">J13*150</f>
        <v>0</v>
      </c>
      <c r="K61" s="0" t="n">
        <f aca="false">K13*500</f>
        <v>0</v>
      </c>
      <c r="L61" s="0" t="n">
        <f aca="false">L13*400</f>
        <v>0</v>
      </c>
      <c r="M61" s="0" t="n">
        <f aca="false">M13*250</f>
        <v>2250</v>
      </c>
      <c r="N61" s="0" t="n">
        <f aca="false">N13*300</f>
        <v>600</v>
      </c>
      <c r="O61" s="0" t="n">
        <f aca="false">SUM(B61:N61)</f>
        <v>14850</v>
      </c>
    </row>
    <row r="62" customFormat="false" ht="12.8" hidden="false" customHeight="false" outlineLevel="0" collapsed="false">
      <c r="A62" s="0" t="s">
        <v>252</v>
      </c>
      <c r="B62" s="0" t="n">
        <f aca="false">B14*200</f>
        <v>200</v>
      </c>
      <c r="C62" s="0" t="n">
        <f aca="false">C14*250</f>
        <v>8000</v>
      </c>
      <c r="D62" s="0" t="n">
        <f aca="false">D14*400</f>
        <v>0</v>
      </c>
      <c r="E62" s="0" t="n">
        <f aca="false">E14*500</f>
        <v>0</v>
      </c>
      <c r="F62" s="0" t="n">
        <f aca="false">F14*250</f>
        <v>0</v>
      </c>
      <c r="G62" s="0" t="n">
        <f aca="false">G14*500</f>
        <v>2000</v>
      </c>
      <c r="H62" s="0" t="n">
        <f aca="false">H14*500</f>
        <v>0</v>
      </c>
      <c r="I62" s="0" t="n">
        <f aca="false">I14*0</f>
        <v>0</v>
      </c>
      <c r="J62" s="0" t="n">
        <f aca="false">J14*150</f>
        <v>0</v>
      </c>
      <c r="K62" s="0" t="n">
        <f aca="false">K14*500</f>
        <v>0</v>
      </c>
      <c r="L62" s="0" t="n">
        <f aca="false">L14*400</f>
        <v>0</v>
      </c>
      <c r="M62" s="0" t="n">
        <f aca="false">M14*250</f>
        <v>0</v>
      </c>
      <c r="N62" s="0" t="n">
        <f aca="false">N14*300</f>
        <v>0</v>
      </c>
      <c r="O62" s="0" t="n">
        <f aca="false">SUM(B62:N62)</f>
        <v>10200</v>
      </c>
    </row>
    <row r="63" customFormat="false" ht="12.8" hidden="false" customHeight="false" outlineLevel="0" collapsed="false">
      <c r="A63" s="0" t="s">
        <v>559</v>
      </c>
      <c r="B63" s="0" t="n">
        <f aca="false">B15*200</f>
        <v>0</v>
      </c>
      <c r="C63" s="0" t="n">
        <f aca="false">C15*250</f>
        <v>250</v>
      </c>
      <c r="D63" s="0" t="n">
        <f aca="false">D15*400</f>
        <v>0</v>
      </c>
      <c r="E63" s="0" t="n">
        <f aca="false">E15*500</f>
        <v>0</v>
      </c>
      <c r="F63" s="0" t="n">
        <f aca="false">F15*250</f>
        <v>0</v>
      </c>
      <c r="G63" s="0" t="n">
        <f aca="false">G15*500</f>
        <v>5500</v>
      </c>
      <c r="H63" s="0" t="n">
        <f aca="false">H15*500</f>
        <v>0</v>
      </c>
      <c r="I63" s="0" t="n">
        <f aca="false">I15*0</f>
        <v>0</v>
      </c>
      <c r="J63" s="0" t="n">
        <f aca="false">J15*150</f>
        <v>0</v>
      </c>
      <c r="K63" s="0" t="n">
        <f aca="false">K15*500</f>
        <v>0</v>
      </c>
      <c r="L63" s="0" t="n">
        <f aca="false">L15*400</f>
        <v>0</v>
      </c>
      <c r="M63" s="0" t="n">
        <f aca="false">M15*250</f>
        <v>250</v>
      </c>
      <c r="N63" s="0" t="n">
        <f aca="false">N15*300</f>
        <v>0</v>
      </c>
      <c r="O63" s="0" t="n">
        <f aca="false">SUM(B63:N63)</f>
        <v>6000</v>
      </c>
    </row>
    <row r="64" customFormat="false" ht="12.8" hidden="false" customHeight="false" outlineLevel="0" collapsed="false">
      <c r="A64" s="0" t="s">
        <v>560</v>
      </c>
      <c r="B64" s="0" t="n">
        <f aca="false">B16*200</f>
        <v>0</v>
      </c>
      <c r="C64" s="0" t="n">
        <f aca="false">C16*250</f>
        <v>2750</v>
      </c>
      <c r="D64" s="0" t="n">
        <f aca="false">D16*400</f>
        <v>0</v>
      </c>
      <c r="E64" s="0" t="n">
        <f aca="false">E16*500</f>
        <v>0</v>
      </c>
      <c r="F64" s="0" t="n">
        <f aca="false">F16*250</f>
        <v>750</v>
      </c>
      <c r="G64" s="0" t="n">
        <f aca="false">G16*500</f>
        <v>500</v>
      </c>
      <c r="H64" s="0" t="n">
        <f aca="false">H16*500</f>
        <v>0</v>
      </c>
      <c r="I64" s="0" t="n">
        <f aca="false">I16*0</f>
        <v>0</v>
      </c>
      <c r="J64" s="0" t="n">
        <f aca="false">J16*150</f>
        <v>0</v>
      </c>
      <c r="K64" s="0" t="n">
        <f aca="false">K16*500</f>
        <v>0</v>
      </c>
      <c r="L64" s="0" t="n">
        <f aca="false">L16*400</f>
        <v>0</v>
      </c>
      <c r="M64" s="0" t="n">
        <f aca="false">M16*250</f>
        <v>500</v>
      </c>
      <c r="N64" s="0" t="n">
        <f aca="false">N16*300</f>
        <v>0</v>
      </c>
      <c r="O64" s="0" t="n">
        <f aca="false">SUM(B64:N64)</f>
        <v>4500</v>
      </c>
    </row>
    <row r="65" customFormat="false" ht="12.8" hidden="false" customHeight="false" outlineLevel="0" collapsed="false">
      <c r="A65" s="0" t="s">
        <v>273</v>
      </c>
      <c r="B65" s="0" t="n">
        <f aca="false">B17*200</f>
        <v>1200</v>
      </c>
      <c r="C65" s="0" t="n">
        <f aca="false">C17*250</f>
        <v>3250</v>
      </c>
      <c r="D65" s="0" t="n">
        <f aca="false">D17*400</f>
        <v>800</v>
      </c>
      <c r="E65" s="0" t="n">
        <f aca="false">E17*500</f>
        <v>0</v>
      </c>
      <c r="F65" s="0" t="n">
        <f aca="false">F17*250</f>
        <v>13500</v>
      </c>
      <c r="G65" s="0" t="n">
        <f aca="false">G17*500</f>
        <v>89000</v>
      </c>
      <c r="H65" s="0" t="n">
        <f aca="false">H17*500</f>
        <v>0</v>
      </c>
      <c r="I65" s="0" t="n">
        <f aca="false">I17*0</f>
        <v>0</v>
      </c>
      <c r="J65" s="0" t="n">
        <f aca="false">J17*150</f>
        <v>0</v>
      </c>
      <c r="K65" s="0" t="n">
        <f aca="false">K17*500</f>
        <v>1500</v>
      </c>
      <c r="L65" s="0" t="n">
        <f aca="false">L17*400</f>
        <v>0</v>
      </c>
      <c r="M65" s="0" t="n">
        <f aca="false">M17*250</f>
        <v>3250</v>
      </c>
      <c r="N65" s="0" t="n">
        <f aca="false">N17*300</f>
        <v>0</v>
      </c>
      <c r="O65" s="0" t="n">
        <f aca="false">SUM(B65:N65)</f>
        <v>112500</v>
      </c>
    </row>
    <row r="66" customFormat="false" ht="12.8" hidden="false" customHeight="false" outlineLevel="0" collapsed="false">
      <c r="A66" s="0" t="s">
        <v>279</v>
      </c>
      <c r="B66" s="0" t="n">
        <f aca="false">B18*200</f>
        <v>0</v>
      </c>
      <c r="C66" s="0" t="n">
        <f aca="false">C18*250</f>
        <v>2750</v>
      </c>
      <c r="D66" s="0" t="n">
        <f aca="false">D18*400</f>
        <v>0</v>
      </c>
      <c r="E66" s="0" t="n">
        <f aca="false">E18*500</f>
        <v>0</v>
      </c>
      <c r="F66" s="0" t="n">
        <f aca="false">F18*250</f>
        <v>3000</v>
      </c>
      <c r="G66" s="0" t="n">
        <f aca="false">G18*500</f>
        <v>1000</v>
      </c>
      <c r="H66" s="0" t="n">
        <f aca="false">H18*500</f>
        <v>0</v>
      </c>
      <c r="I66" s="0" t="n">
        <f aca="false">I18*0</f>
        <v>0</v>
      </c>
      <c r="J66" s="0" t="n">
        <f aca="false">J18*150</f>
        <v>0</v>
      </c>
      <c r="K66" s="0" t="n">
        <f aca="false">K18*500</f>
        <v>500</v>
      </c>
      <c r="L66" s="0" t="n">
        <f aca="false">L18*400</f>
        <v>0</v>
      </c>
      <c r="M66" s="0" t="n">
        <f aca="false">M18*250</f>
        <v>500</v>
      </c>
      <c r="N66" s="0" t="n">
        <f aca="false">N18*300</f>
        <v>0</v>
      </c>
      <c r="O66" s="0" t="n">
        <f aca="false">SUM(B66:N66)</f>
        <v>7750</v>
      </c>
    </row>
    <row r="67" customFormat="false" ht="12.8" hidden="false" customHeight="false" outlineLevel="0" collapsed="false">
      <c r="A67" s="0" t="s">
        <v>282</v>
      </c>
      <c r="B67" s="0" t="n">
        <f aca="false">B19*200</f>
        <v>0</v>
      </c>
      <c r="C67" s="0" t="n">
        <f aca="false">C19*250</f>
        <v>1000</v>
      </c>
      <c r="D67" s="0" t="n">
        <f aca="false">D19*400</f>
        <v>0</v>
      </c>
      <c r="E67" s="0" t="n">
        <f aca="false">E19*500</f>
        <v>0</v>
      </c>
      <c r="F67" s="0" t="n">
        <f aca="false">F19*250</f>
        <v>500</v>
      </c>
      <c r="G67" s="0" t="n">
        <f aca="false">G19*500</f>
        <v>2000</v>
      </c>
      <c r="H67" s="0" t="n">
        <f aca="false">H19*500</f>
        <v>0</v>
      </c>
      <c r="I67" s="0" t="n">
        <f aca="false">I19*0</f>
        <v>0</v>
      </c>
      <c r="J67" s="0" t="n">
        <f aca="false">J19*150</f>
        <v>300</v>
      </c>
      <c r="K67" s="0" t="n">
        <f aca="false">K19*500</f>
        <v>0</v>
      </c>
      <c r="L67" s="0" t="n">
        <f aca="false">L19*400</f>
        <v>1200</v>
      </c>
      <c r="M67" s="0" t="n">
        <f aca="false">M19*250</f>
        <v>250</v>
      </c>
      <c r="N67" s="0" t="n">
        <f aca="false">N19*300</f>
        <v>0</v>
      </c>
      <c r="O67" s="0" t="n">
        <f aca="false">SUM(B67:N67)</f>
        <v>5250</v>
      </c>
    </row>
    <row r="68" customFormat="false" ht="12.8" hidden="false" customHeight="false" outlineLevel="0" collapsed="false">
      <c r="A68" s="0" t="s">
        <v>285</v>
      </c>
      <c r="B68" s="0" t="n">
        <f aca="false">B20*200</f>
        <v>0</v>
      </c>
      <c r="C68" s="0" t="n">
        <f aca="false">C20*250</f>
        <v>1250</v>
      </c>
      <c r="D68" s="0" t="n">
        <f aca="false">D20*400</f>
        <v>0</v>
      </c>
      <c r="E68" s="0" t="n">
        <f aca="false">E20*500</f>
        <v>0</v>
      </c>
      <c r="F68" s="0" t="n">
        <f aca="false">F20*250</f>
        <v>0</v>
      </c>
      <c r="G68" s="0" t="n">
        <f aca="false">G20*500</f>
        <v>7500</v>
      </c>
      <c r="H68" s="0" t="n">
        <f aca="false">H20*500</f>
        <v>0</v>
      </c>
      <c r="I68" s="0" t="n">
        <f aca="false">I20*0</f>
        <v>0</v>
      </c>
      <c r="J68" s="0" t="n">
        <f aca="false">J20*150</f>
        <v>0</v>
      </c>
      <c r="K68" s="0" t="n">
        <f aca="false">K20*500</f>
        <v>1000</v>
      </c>
      <c r="L68" s="0" t="n">
        <f aca="false">L20*400</f>
        <v>2800</v>
      </c>
      <c r="M68" s="0" t="n">
        <f aca="false">M20*250</f>
        <v>1000</v>
      </c>
      <c r="N68" s="0" t="n">
        <f aca="false">N20*300</f>
        <v>0</v>
      </c>
      <c r="O68" s="0" t="n">
        <f aca="false">SUM(B68:N68)</f>
        <v>13550</v>
      </c>
    </row>
    <row r="69" customFormat="false" ht="12.8" hidden="false" customHeight="false" outlineLevel="0" collapsed="false">
      <c r="A69" s="0" t="s">
        <v>288</v>
      </c>
      <c r="B69" s="0" t="n">
        <f aca="false">B21*200</f>
        <v>0</v>
      </c>
      <c r="C69" s="0" t="n">
        <f aca="false">C21*250</f>
        <v>750</v>
      </c>
      <c r="D69" s="0" t="n">
        <f aca="false">D21*400</f>
        <v>0</v>
      </c>
      <c r="E69" s="0" t="n">
        <f aca="false">E21*500</f>
        <v>0</v>
      </c>
      <c r="F69" s="0" t="n">
        <f aca="false">F21*250</f>
        <v>1500</v>
      </c>
      <c r="G69" s="0" t="n">
        <f aca="false">G21*500</f>
        <v>22500</v>
      </c>
      <c r="H69" s="0" t="n">
        <f aca="false">H21*500</f>
        <v>0</v>
      </c>
      <c r="I69" s="0" t="n">
        <f aca="false">I21*0</f>
        <v>0</v>
      </c>
      <c r="J69" s="0" t="n">
        <f aca="false">J21*150</f>
        <v>0</v>
      </c>
      <c r="K69" s="0" t="n">
        <f aca="false">K21*500</f>
        <v>4500</v>
      </c>
      <c r="L69" s="0" t="n">
        <f aca="false">L21*400</f>
        <v>2800</v>
      </c>
      <c r="M69" s="0" t="n">
        <f aca="false">M21*250</f>
        <v>0</v>
      </c>
      <c r="N69" s="0" t="n">
        <f aca="false">N21*300</f>
        <v>0</v>
      </c>
      <c r="O69" s="0" t="n">
        <f aca="false">SUM(B69:N69)</f>
        <v>32050</v>
      </c>
    </row>
    <row r="70" customFormat="false" ht="12.8" hidden="false" customHeight="false" outlineLevel="0" collapsed="false">
      <c r="A70" s="0" t="s">
        <v>291</v>
      </c>
      <c r="B70" s="0" t="n">
        <f aca="false">B22*200</f>
        <v>200</v>
      </c>
      <c r="C70" s="0" t="n">
        <f aca="false">C22*250</f>
        <v>1000</v>
      </c>
      <c r="D70" s="0" t="n">
        <f aca="false">D22*400</f>
        <v>0</v>
      </c>
      <c r="E70" s="0" t="n">
        <f aca="false">E22*500</f>
        <v>2500</v>
      </c>
      <c r="F70" s="0" t="n">
        <f aca="false">F22*250</f>
        <v>2250</v>
      </c>
      <c r="G70" s="0" t="n">
        <f aca="false">G22*500</f>
        <v>8500</v>
      </c>
      <c r="H70" s="0" t="n">
        <f aca="false">H22*500</f>
        <v>0</v>
      </c>
      <c r="I70" s="0" t="n">
        <f aca="false">I22*0</f>
        <v>0</v>
      </c>
      <c r="J70" s="0" t="n">
        <f aca="false">J22*150</f>
        <v>0</v>
      </c>
      <c r="K70" s="0" t="n">
        <f aca="false">K22*500</f>
        <v>16000</v>
      </c>
      <c r="L70" s="0" t="n">
        <f aca="false">L22*400</f>
        <v>800</v>
      </c>
      <c r="M70" s="0" t="n">
        <f aca="false">M22*250</f>
        <v>1750</v>
      </c>
      <c r="N70" s="0" t="n">
        <f aca="false">N22*300</f>
        <v>0</v>
      </c>
      <c r="O70" s="0" t="n">
        <f aca="false">SUM(B70:N70)</f>
        <v>33000</v>
      </c>
    </row>
    <row r="71" customFormat="false" ht="12.8" hidden="false" customHeight="false" outlineLevel="0" collapsed="false">
      <c r="A71" s="0" t="s">
        <v>294</v>
      </c>
      <c r="B71" s="0" t="n">
        <f aca="false">B23*200</f>
        <v>0</v>
      </c>
      <c r="C71" s="0" t="n">
        <f aca="false">C23*250</f>
        <v>500</v>
      </c>
      <c r="D71" s="0" t="n">
        <f aca="false">D23*400</f>
        <v>0</v>
      </c>
      <c r="E71" s="0" t="n">
        <f aca="false">E23*500</f>
        <v>500</v>
      </c>
      <c r="F71" s="0" t="n">
        <f aca="false">F23*250</f>
        <v>0</v>
      </c>
      <c r="G71" s="0" t="n">
        <f aca="false">G23*500</f>
        <v>2000</v>
      </c>
      <c r="H71" s="0" t="n">
        <f aca="false">H23*500</f>
        <v>0</v>
      </c>
      <c r="I71" s="0" t="n">
        <f aca="false">I23*0</f>
        <v>0</v>
      </c>
      <c r="J71" s="0" t="n">
        <f aca="false">J23*150</f>
        <v>0</v>
      </c>
      <c r="K71" s="0" t="n">
        <f aca="false">K23*500</f>
        <v>1000</v>
      </c>
      <c r="L71" s="0" t="n">
        <f aca="false">L23*400</f>
        <v>400</v>
      </c>
      <c r="M71" s="0" t="n">
        <f aca="false">M23*250</f>
        <v>1000</v>
      </c>
      <c r="N71" s="0" t="n">
        <f aca="false">N23*300</f>
        <v>300</v>
      </c>
      <c r="O71" s="0" t="n">
        <f aca="false">SUM(B71:N71)</f>
        <v>5700</v>
      </c>
    </row>
    <row r="72" customFormat="false" ht="12.8" hidden="false" customHeight="false" outlineLevel="0" collapsed="false">
      <c r="A72" s="0" t="s">
        <v>296</v>
      </c>
      <c r="B72" s="0" t="n">
        <f aca="false">B24*200</f>
        <v>0</v>
      </c>
      <c r="C72" s="0" t="n">
        <f aca="false">C24*250</f>
        <v>1000</v>
      </c>
      <c r="D72" s="0" t="n">
        <f aca="false">D24*400</f>
        <v>400</v>
      </c>
      <c r="E72" s="0" t="n">
        <f aca="false">E24*500</f>
        <v>1000</v>
      </c>
      <c r="F72" s="0" t="n">
        <f aca="false">F24*250</f>
        <v>1500</v>
      </c>
      <c r="G72" s="0" t="n">
        <f aca="false">G24*500</f>
        <v>14000</v>
      </c>
      <c r="H72" s="0" t="n">
        <f aca="false">H24*500</f>
        <v>0</v>
      </c>
      <c r="I72" s="0" t="n">
        <f aca="false">I24*0</f>
        <v>0</v>
      </c>
      <c r="J72" s="0" t="n">
        <f aca="false">J24*150</f>
        <v>0</v>
      </c>
      <c r="K72" s="0" t="n">
        <f aca="false">K24*500</f>
        <v>8000</v>
      </c>
      <c r="L72" s="0" t="n">
        <f aca="false">L24*400</f>
        <v>0</v>
      </c>
      <c r="M72" s="0" t="n">
        <f aca="false">M24*250</f>
        <v>1000</v>
      </c>
      <c r="N72" s="0" t="n">
        <f aca="false">N24*300</f>
        <v>0</v>
      </c>
      <c r="O72" s="0" t="n">
        <f aca="false">SUM(B72:N72)</f>
        <v>26900</v>
      </c>
    </row>
    <row r="73" customFormat="false" ht="12.8" hidden="false" customHeight="false" outlineLevel="0" collapsed="false">
      <c r="A73" s="0" t="s">
        <v>306</v>
      </c>
      <c r="B73" s="0" t="n">
        <f aca="false">B25*200</f>
        <v>0</v>
      </c>
      <c r="C73" s="0" t="n">
        <f aca="false">C25*250</f>
        <v>3250</v>
      </c>
      <c r="D73" s="0" t="n">
        <f aca="false">D25*400</f>
        <v>1200</v>
      </c>
      <c r="E73" s="0" t="n">
        <f aca="false">E25*500</f>
        <v>500</v>
      </c>
      <c r="F73" s="0" t="n">
        <f aca="false">F25*250</f>
        <v>4000</v>
      </c>
      <c r="G73" s="0" t="n">
        <f aca="false">G25*500</f>
        <v>8500</v>
      </c>
      <c r="H73" s="0" t="n">
        <f aca="false">H25*500</f>
        <v>500</v>
      </c>
      <c r="I73" s="0" t="n">
        <f aca="false">I25*0</f>
        <v>0</v>
      </c>
      <c r="J73" s="0" t="n">
        <f aca="false">J25*150</f>
        <v>0</v>
      </c>
      <c r="K73" s="0" t="n">
        <f aca="false">K25*500</f>
        <v>10500</v>
      </c>
      <c r="L73" s="0" t="n">
        <f aca="false">L25*400</f>
        <v>800</v>
      </c>
      <c r="M73" s="0" t="n">
        <f aca="false">M25*250</f>
        <v>1500</v>
      </c>
      <c r="N73" s="0" t="n">
        <f aca="false">N25*300</f>
        <v>900</v>
      </c>
      <c r="O73" s="0" t="n">
        <f aca="false">SUM(B73:N73)</f>
        <v>31650</v>
      </c>
    </row>
    <row r="74" customFormat="false" ht="12.8" hidden="false" customHeight="false" outlineLevel="0" collapsed="false">
      <c r="A74" s="0" t="s">
        <v>329</v>
      </c>
      <c r="B74" s="0" t="n">
        <f aca="false">B26*200</f>
        <v>0</v>
      </c>
      <c r="C74" s="0" t="n">
        <f aca="false">C26*250</f>
        <v>0</v>
      </c>
      <c r="D74" s="0" t="n">
        <f aca="false">D26*400</f>
        <v>0</v>
      </c>
      <c r="E74" s="0" t="n">
        <f aca="false">E26*500</f>
        <v>0</v>
      </c>
      <c r="F74" s="0" t="n">
        <f aca="false">F26*250</f>
        <v>250</v>
      </c>
      <c r="G74" s="0" t="n">
        <f aca="false">G26*500</f>
        <v>0</v>
      </c>
      <c r="H74" s="0" t="n">
        <f aca="false">H26*500</f>
        <v>0</v>
      </c>
      <c r="I74" s="0" t="n">
        <f aca="false">I26*0</f>
        <v>0</v>
      </c>
      <c r="J74" s="0" t="n">
        <f aca="false">J26*150</f>
        <v>0</v>
      </c>
      <c r="K74" s="0" t="n">
        <f aca="false">K26*500</f>
        <v>0</v>
      </c>
      <c r="L74" s="0" t="n">
        <f aca="false">L26*400</f>
        <v>0</v>
      </c>
      <c r="M74" s="0" t="n">
        <f aca="false">M26*250</f>
        <v>0</v>
      </c>
      <c r="N74" s="0" t="n">
        <f aca="false">N26*300</f>
        <v>0</v>
      </c>
      <c r="O74" s="0" t="n">
        <f aca="false">SUM(B74:N74)</f>
        <v>250</v>
      </c>
    </row>
    <row r="75" customFormat="false" ht="12.8" hidden="false" customHeight="false" outlineLevel="0" collapsed="false">
      <c r="A75" s="0" t="s">
        <v>338</v>
      </c>
      <c r="B75" s="0" t="n">
        <f aca="false">B27*200</f>
        <v>0</v>
      </c>
      <c r="C75" s="0" t="n">
        <f aca="false">C27*250</f>
        <v>1500</v>
      </c>
      <c r="D75" s="0" t="n">
        <f aca="false">D27*400</f>
        <v>0</v>
      </c>
      <c r="E75" s="0" t="n">
        <f aca="false">E27*500</f>
        <v>0</v>
      </c>
      <c r="F75" s="0" t="n">
        <f aca="false">F27*250</f>
        <v>0</v>
      </c>
      <c r="G75" s="0" t="n">
        <f aca="false">G27*500</f>
        <v>1000</v>
      </c>
      <c r="H75" s="0" t="n">
        <f aca="false">H27*500</f>
        <v>0</v>
      </c>
      <c r="I75" s="0" t="n">
        <f aca="false">I27*0</f>
        <v>0</v>
      </c>
      <c r="J75" s="0" t="n">
        <f aca="false">J27*150</f>
        <v>0</v>
      </c>
      <c r="K75" s="0" t="n">
        <f aca="false">K27*500</f>
        <v>0</v>
      </c>
      <c r="L75" s="0" t="n">
        <f aca="false">L27*400</f>
        <v>0</v>
      </c>
      <c r="M75" s="0" t="n">
        <f aca="false">M27*250</f>
        <v>1000</v>
      </c>
      <c r="N75" s="0" t="n">
        <f aca="false">N27*300</f>
        <v>0</v>
      </c>
      <c r="O75" s="0" t="n">
        <f aca="false">SUM(B75:N75)</f>
        <v>3500</v>
      </c>
    </row>
    <row r="76" customFormat="false" ht="12.8" hidden="false" customHeight="false" outlineLevel="0" collapsed="false">
      <c r="A76" s="0" t="s">
        <v>361</v>
      </c>
      <c r="B76" s="0" t="n">
        <f aca="false">B28*200</f>
        <v>0</v>
      </c>
      <c r="C76" s="0" t="n">
        <f aca="false">C28*250</f>
        <v>0</v>
      </c>
      <c r="D76" s="0" t="n">
        <f aca="false">D28*400</f>
        <v>0</v>
      </c>
      <c r="E76" s="0" t="n">
        <f aca="false">E28*500</f>
        <v>0</v>
      </c>
      <c r="F76" s="0" t="n">
        <f aca="false">F28*250</f>
        <v>250</v>
      </c>
      <c r="G76" s="0" t="n">
        <f aca="false">G28*500</f>
        <v>0</v>
      </c>
      <c r="H76" s="0" t="n">
        <f aca="false">H28*500</f>
        <v>500</v>
      </c>
      <c r="I76" s="0" t="n">
        <f aca="false">I28*0</f>
        <v>0</v>
      </c>
      <c r="J76" s="0" t="n">
        <f aca="false">J28*150</f>
        <v>0</v>
      </c>
      <c r="K76" s="0" t="n">
        <f aca="false">K28*500</f>
        <v>2000</v>
      </c>
      <c r="L76" s="0" t="n">
        <f aca="false">L28*400</f>
        <v>0</v>
      </c>
      <c r="M76" s="0" t="n">
        <f aca="false">M28*250</f>
        <v>0</v>
      </c>
      <c r="N76" s="0" t="n">
        <f aca="false">N28*300</f>
        <v>0</v>
      </c>
      <c r="O76" s="0" t="n">
        <f aca="false">SUM(B76:N76)</f>
        <v>2750</v>
      </c>
    </row>
    <row r="77" customFormat="false" ht="12.8" hidden="false" customHeight="false" outlineLevel="0" collapsed="false">
      <c r="A77" s="0" t="s">
        <v>367</v>
      </c>
      <c r="B77" s="0" t="n">
        <f aca="false">B29*200</f>
        <v>0</v>
      </c>
      <c r="C77" s="0" t="n">
        <f aca="false">C29*250</f>
        <v>500</v>
      </c>
      <c r="D77" s="0" t="n">
        <f aca="false">D29*400</f>
        <v>0</v>
      </c>
      <c r="E77" s="0" t="n">
        <f aca="false">E29*500</f>
        <v>0</v>
      </c>
      <c r="F77" s="0" t="n">
        <f aca="false">F29*250</f>
        <v>0</v>
      </c>
      <c r="G77" s="0" t="n">
        <f aca="false">G29*500</f>
        <v>500</v>
      </c>
      <c r="H77" s="0" t="n">
        <f aca="false">H29*500</f>
        <v>0</v>
      </c>
      <c r="I77" s="0" t="n">
        <f aca="false">I29*0</f>
        <v>0</v>
      </c>
      <c r="J77" s="0" t="n">
        <f aca="false">J29*150</f>
        <v>0</v>
      </c>
      <c r="K77" s="0" t="n">
        <f aca="false">K29*500</f>
        <v>0</v>
      </c>
      <c r="L77" s="0" t="n">
        <f aca="false">L29*400</f>
        <v>0</v>
      </c>
      <c r="M77" s="0" t="n">
        <f aca="false">M29*250</f>
        <v>0</v>
      </c>
      <c r="N77" s="0" t="n">
        <f aca="false">N29*300</f>
        <v>0</v>
      </c>
      <c r="O77" s="0" t="n">
        <f aca="false">SUM(B77:N77)</f>
        <v>1000</v>
      </c>
    </row>
    <row r="78" customFormat="false" ht="12.8" hidden="false" customHeight="false" outlineLevel="0" collapsed="false">
      <c r="A78" s="0" t="s">
        <v>370</v>
      </c>
      <c r="B78" s="0" t="n">
        <f aca="false">B30*200</f>
        <v>0</v>
      </c>
      <c r="C78" s="0" t="n">
        <f aca="false">C30*250</f>
        <v>500</v>
      </c>
      <c r="D78" s="0" t="n">
        <f aca="false">D30*400</f>
        <v>1600</v>
      </c>
      <c r="E78" s="0" t="n">
        <f aca="false">E30*500</f>
        <v>500</v>
      </c>
      <c r="F78" s="0" t="n">
        <f aca="false">F30*250</f>
        <v>2000</v>
      </c>
      <c r="G78" s="0" t="n">
        <f aca="false">G30*500</f>
        <v>6500</v>
      </c>
      <c r="H78" s="0" t="n">
        <f aca="false">H30*500</f>
        <v>500</v>
      </c>
      <c r="I78" s="0" t="n">
        <f aca="false">I30*0</f>
        <v>0</v>
      </c>
      <c r="J78" s="0" t="n">
        <f aca="false">J30*150</f>
        <v>0</v>
      </c>
      <c r="K78" s="0" t="n">
        <f aca="false">K30*500</f>
        <v>3000</v>
      </c>
      <c r="L78" s="0" t="n">
        <f aca="false">L30*400</f>
        <v>1600</v>
      </c>
      <c r="M78" s="0" t="n">
        <f aca="false">M30*250</f>
        <v>4750</v>
      </c>
      <c r="N78" s="0" t="n">
        <f aca="false">N30*300</f>
        <v>0</v>
      </c>
      <c r="O78" s="0" t="n">
        <f aca="false">SUM(B78:N78)</f>
        <v>20950</v>
      </c>
    </row>
    <row r="79" customFormat="false" ht="12.8" hidden="false" customHeight="false" outlineLevel="0" collapsed="false">
      <c r="A79" s="0" t="s">
        <v>372</v>
      </c>
      <c r="B79" s="0" t="n">
        <f aca="false">B31*200</f>
        <v>0</v>
      </c>
      <c r="C79" s="0" t="n">
        <f aca="false">C31*250</f>
        <v>1500</v>
      </c>
      <c r="D79" s="0" t="n">
        <f aca="false">D31*400</f>
        <v>400</v>
      </c>
      <c r="E79" s="0" t="n">
        <f aca="false">E31*500</f>
        <v>0</v>
      </c>
      <c r="F79" s="0" t="n">
        <f aca="false">F31*250</f>
        <v>0</v>
      </c>
      <c r="G79" s="0" t="n">
        <f aca="false">G31*500</f>
        <v>15500</v>
      </c>
      <c r="H79" s="0" t="n">
        <f aca="false">H31*500</f>
        <v>0</v>
      </c>
      <c r="I79" s="0" t="n">
        <f aca="false">I31*0</f>
        <v>0</v>
      </c>
      <c r="J79" s="0" t="n">
        <f aca="false">J31*150</f>
        <v>150</v>
      </c>
      <c r="K79" s="0" t="n">
        <f aca="false">K31*500</f>
        <v>6000</v>
      </c>
      <c r="L79" s="0" t="n">
        <f aca="false">L31*400</f>
        <v>2000</v>
      </c>
      <c r="M79" s="0" t="n">
        <f aca="false">M31*250</f>
        <v>1500</v>
      </c>
      <c r="N79" s="0" t="n">
        <f aca="false">N31*300</f>
        <v>0</v>
      </c>
      <c r="O79" s="0" t="n">
        <f aca="false">SUM(B79:N79)</f>
        <v>27050</v>
      </c>
    </row>
    <row r="80" customFormat="false" ht="12.8" hidden="false" customHeight="false" outlineLevel="0" collapsed="false">
      <c r="A80" s="0" t="s">
        <v>380</v>
      </c>
      <c r="B80" s="0" t="n">
        <f aca="false">B32*200</f>
        <v>0</v>
      </c>
      <c r="C80" s="0" t="n">
        <f aca="false">C32*250</f>
        <v>750</v>
      </c>
      <c r="D80" s="0" t="n">
        <f aca="false">D32*400</f>
        <v>0</v>
      </c>
      <c r="E80" s="0" t="n">
        <f aca="false">E32*500</f>
        <v>0</v>
      </c>
      <c r="F80" s="0" t="n">
        <f aca="false">F32*250</f>
        <v>750</v>
      </c>
      <c r="G80" s="0" t="n">
        <f aca="false">G32*500</f>
        <v>4500</v>
      </c>
      <c r="H80" s="0" t="n">
        <f aca="false">H32*500</f>
        <v>0</v>
      </c>
      <c r="I80" s="0" t="n">
        <f aca="false">I32*0</f>
        <v>0</v>
      </c>
      <c r="J80" s="0" t="n">
        <f aca="false">J32*150</f>
        <v>0</v>
      </c>
      <c r="K80" s="0" t="n">
        <f aca="false">K32*500</f>
        <v>0</v>
      </c>
      <c r="L80" s="0" t="n">
        <f aca="false">L32*400</f>
        <v>400</v>
      </c>
      <c r="M80" s="0" t="n">
        <f aca="false">M32*250</f>
        <v>0</v>
      </c>
      <c r="N80" s="0" t="n">
        <f aca="false">N32*300</f>
        <v>300</v>
      </c>
      <c r="O80" s="0" t="n">
        <f aca="false">SUM(B80:N80)</f>
        <v>6700</v>
      </c>
    </row>
    <row r="81" customFormat="false" ht="12.8" hidden="false" customHeight="false" outlineLevel="0" collapsed="false">
      <c r="A81" s="0" t="s">
        <v>561</v>
      </c>
      <c r="B81" s="0" t="n">
        <f aca="false">B33*200</f>
        <v>0</v>
      </c>
      <c r="C81" s="0" t="n">
        <f aca="false">C33*250</f>
        <v>750</v>
      </c>
      <c r="D81" s="0" t="n">
        <f aca="false">D33*400</f>
        <v>0</v>
      </c>
      <c r="E81" s="0" t="n">
        <f aca="false">E33*500</f>
        <v>0</v>
      </c>
      <c r="F81" s="0" t="n">
        <f aca="false">F33*250</f>
        <v>0</v>
      </c>
      <c r="G81" s="0" t="n">
        <f aca="false">G33*500</f>
        <v>1500</v>
      </c>
      <c r="H81" s="0" t="n">
        <f aca="false">H33*500</f>
        <v>0</v>
      </c>
      <c r="I81" s="0" t="n">
        <f aca="false">I33*0</f>
        <v>0</v>
      </c>
      <c r="J81" s="0" t="n">
        <f aca="false">J33*150</f>
        <v>0</v>
      </c>
      <c r="K81" s="0" t="n">
        <f aca="false">K33*500</f>
        <v>500</v>
      </c>
      <c r="L81" s="0" t="n">
        <f aca="false">L33*400</f>
        <v>0</v>
      </c>
      <c r="M81" s="0" t="n">
        <f aca="false">M33*250</f>
        <v>0</v>
      </c>
      <c r="N81" s="0" t="n">
        <f aca="false">N33*300</f>
        <v>0</v>
      </c>
      <c r="O81" s="0" t="n">
        <f aca="false">SUM(B81:N81)</f>
        <v>2750</v>
      </c>
    </row>
    <row r="82" customFormat="false" ht="12.8" hidden="false" customHeight="false" outlineLevel="0" collapsed="false">
      <c r="A82" s="0" t="s">
        <v>562</v>
      </c>
      <c r="B82" s="0" t="n">
        <f aca="false">B34*200</f>
        <v>0</v>
      </c>
      <c r="C82" s="0" t="n">
        <f aca="false">C34*250</f>
        <v>250</v>
      </c>
      <c r="D82" s="0" t="n">
        <f aca="false">D34*400</f>
        <v>0</v>
      </c>
      <c r="E82" s="0" t="n">
        <f aca="false">E34*500</f>
        <v>0</v>
      </c>
      <c r="F82" s="0" t="n">
        <f aca="false">F34*250</f>
        <v>0</v>
      </c>
      <c r="G82" s="0" t="n">
        <f aca="false">G34*500</f>
        <v>2000</v>
      </c>
      <c r="H82" s="0" t="n">
        <f aca="false">H34*500</f>
        <v>0</v>
      </c>
      <c r="I82" s="0" t="n">
        <f aca="false">I34*0</f>
        <v>0</v>
      </c>
      <c r="J82" s="0" t="n">
        <f aca="false">J34*150</f>
        <v>0</v>
      </c>
      <c r="K82" s="0" t="n">
        <f aca="false">K34*500</f>
        <v>0</v>
      </c>
      <c r="L82" s="0" t="n">
        <f aca="false">L34*400</f>
        <v>800</v>
      </c>
      <c r="M82" s="0" t="n">
        <f aca="false">M34*250</f>
        <v>0</v>
      </c>
      <c r="N82" s="0" t="n">
        <f aca="false">N34*300</f>
        <v>0</v>
      </c>
      <c r="O82" s="0" t="n">
        <f aca="false">SUM(B82:N82)</f>
        <v>3050</v>
      </c>
    </row>
    <row r="83" customFormat="false" ht="12.8" hidden="false" customHeight="false" outlineLevel="0" collapsed="false">
      <c r="A83" s="0" t="s">
        <v>437</v>
      </c>
      <c r="B83" s="0" t="n">
        <f aca="false">B35*200</f>
        <v>0</v>
      </c>
      <c r="C83" s="0" t="n">
        <f aca="false">C35*250</f>
        <v>2000</v>
      </c>
      <c r="D83" s="0" t="n">
        <f aca="false">D35*400</f>
        <v>0</v>
      </c>
      <c r="E83" s="0" t="n">
        <f aca="false">E35*500</f>
        <v>0</v>
      </c>
      <c r="F83" s="0" t="n">
        <f aca="false">F35*250</f>
        <v>1500</v>
      </c>
      <c r="G83" s="0" t="n">
        <f aca="false">G35*500</f>
        <v>1000</v>
      </c>
      <c r="H83" s="0" t="n">
        <f aca="false">H35*500</f>
        <v>0</v>
      </c>
      <c r="I83" s="0" t="n">
        <f aca="false">I35*0</f>
        <v>0</v>
      </c>
      <c r="J83" s="0" t="n">
        <f aca="false">J35*150</f>
        <v>0</v>
      </c>
      <c r="K83" s="0" t="n">
        <f aca="false">K35*500</f>
        <v>1500</v>
      </c>
      <c r="L83" s="0" t="n">
        <f aca="false">L35*400</f>
        <v>1200</v>
      </c>
      <c r="M83" s="0" t="n">
        <f aca="false">M35*250</f>
        <v>0</v>
      </c>
      <c r="N83" s="0" t="n">
        <f aca="false">N35*300</f>
        <v>0</v>
      </c>
      <c r="O83" s="0" t="n">
        <f aca="false">SUM(B83:N83)</f>
        <v>7200</v>
      </c>
    </row>
    <row r="84" customFormat="false" ht="12.8" hidden="false" customHeight="false" outlineLevel="0" collapsed="false">
      <c r="A84" s="0" t="s">
        <v>449</v>
      </c>
      <c r="B84" s="0" t="n">
        <f aca="false">B36*200</f>
        <v>0</v>
      </c>
      <c r="C84" s="0" t="n">
        <f aca="false">C36*250</f>
        <v>3750</v>
      </c>
      <c r="D84" s="0" t="n">
        <f aca="false">D36*400</f>
        <v>0</v>
      </c>
      <c r="E84" s="0" t="n">
        <f aca="false">E36*500</f>
        <v>0</v>
      </c>
      <c r="F84" s="0" t="n">
        <f aca="false">F36*250</f>
        <v>2500</v>
      </c>
      <c r="G84" s="0" t="n">
        <f aca="false">G36*500</f>
        <v>0</v>
      </c>
      <c r="H84" s="0" t="n">
        <f aca="false">H36*500</f>
        <v>0</v>
      </c>
      <c r="I84" s="0" t="n">
        <f aca="false">I36*0</f>
        <v>0</v>
      </c>
      <c r="J84" s="0" t="n">
        <f aca="false">J36*150</f>
        <v>0</v>
      </c>
      <c r="K84" s="0" t="n">
        <f aca="false">K36*500</f>
        <v>500</v>
      </c>
      <c r="L84" s="0" t="n">
        <f aca="false">L36*400</f>
        <v>0</v>
      </c>
      <c r="M84" s="0" t="n">
        <f aca="false">M36*250</f>
        <v>500</v>
      </c>
      <c r="N84" s="0" t="n">
        <f aca="false">N36*300</f>
        <v>0</v>
      </c>
      <c r="O84" s="0" t="n">
        <f aca="false">SUM(B84:N84)</f>
        <v>7250</v>
      </c>
    </row>
    <row r="85" customFormat="false" ht="12.8" hidden="false" customHeight="false" outlineLevel="0" collapsed="false">
      <c r="A85" s="0" t="s">
        <v>563</v>
      </c>
      <c r="B85" s="0" t="n">
        <f aca="false">B37*200</f>
        <v>200</v>
      </c>
      <c r="C85" s="0" t="n">
        <f aca="false">C37*250</f>
        <v>500</v>
      </c>
      <c r="D85" s="0" t="n">
        <f aca="false">D37*400</f>
        <v>0</v>
      </c>
      <c r="E85" s="0" t="n">
        <f aca="false">E37*500</f>
        <v>0</v>
      </c>
      <c r="F85" s="0" t="n">
        <f aca="false">F37*250</f>
        <v>0</v>
      </c>
      <c r="G85" s="0" t="n">
        <f aca="false">G37*500</f>
        <v>4000</v>
      </c>
      <c r="H85" s="0" t="n">
        <f aca="false">H37*500</f>
        <v>0</v>
      </c>
      <c r="I85" s="0" t="n">
        <f aca="false">I37*0</f>
        <v>0</v>
      </c>
      <c r="J85" s="0" t="n">
        <f aca="false">J37*150</f>
        <v>300</v>
      </c>
      <c r="K85" s="0" t="n">
        <f aca="false">K37*500</f>
        <v>1500</v>
      </c>
      <c r="L85" s="0" t="n">
        <f aca="false">L37*400</f>
        <v>800</v>
      </c>
      <c r="M85" s="0" t="n">
        <f aca="false">M37*250</f>
        <v>1750</v>
      </c>
      <c r="N85" s="0" t="n">
        <f aca="false">N37*300</f>
        <v>0</v>
      </c>
      <c r="O85" s="0" t="n">
        <f aca="false">SUM(B85:N85)</f>
        <v>9050</v>
      </c>
    </row>
    <row r="86" customFormat="false" ht="12.8" hidden="false" customHeight="false" outlineLevel="0" collapsed="false">
      <c r="A86" s="0" t="s">
        <v>488</v>
      </c>
      <c r="B86" s="0" t="n">
        <f aca="false">B38*200</f>
        <v>0</v>
      </c>
      <c r="C86" s="0" t="n">
        <f aca="false">C38*250</f>
        <v>1250</v>
      </c>
      <c r="D86" s="0" t="n">
        <f aca="false">D38*400</f>
        <v>800</v>
      </c>
      <c r="E86" s="0" t="n">
        <f aca="false">E38*500</f>
        <v>500</v>
      </c>
      <c r="F86" s="0" t="n">
        <f aca="false">F38*250</f>
        <v>0</v>
      </c>
      <c r="G86" s="0" t="n">
        <f aca="false">G38*500</f>
        <v>6000</v>
      </c>
      <c r="H86" s="0" t="n">
        <f aca="false">H38*500</f>
        <v>0</v>
      </c>
      <c r="I86" s="0" t="n">
        <f aca="false">I38*0</f>
        <v>0</v>
      </c>
      <c r="J86" s="0" t="n">
        <f aca="false">J38*150</f>
        <v>0</v>
      </c>
      <c r="K86" s="0" t="n">
        <f aca="false">K38*500</f>
        <v>1000</v>
      </c>
      <c r="L86" s="0" t="n">
        <f aca="false">L38*400</f>
        <v>0</v>
      </c>
      <c r="M86" s="0" t="n">
        <f aca="false">M38*250</f>
        <v>1250</v>
      </c>
      <c r="N86" s="0" t="n">
        <f aca="false">N38*300</f>
        <v>0</v>
      </c>
      <c r="O86" s="0" t="n">
        <f aca="false">SUM(B86:N86)</f>
        <v>10800</v>
      </c>
    </row>
    <row r="87" customFormat="false" ht="12.8" hidden="false" customHeight="false" outlineLevel="0" collapsed="false">
      <c r="A87" s="0" t="s">
        <v>492</v>
      </c>
      <c r="B87" s="0" t="n">
        <f aca="false">B39*200</f>
        <v>0</v>
      </c>
      <c r="C87" s="0" t="n">
        <f aca="false">C39*250</f>
        <v>0</v>
      </c>
      <c r="D87" s="0" t="n">
        <f aca="false">D39*400</f>
        <v>0</v>
      </c>
      <c r="E87" s="0" t="n">
        <f aca="false">E39*500</f>
        <v>0</v>
      </c>
      <c r="F87" s="0" t="n">
        <f aca="false">F39*250</f>
        <v>2500</v>
      </c>
      <c r="G87" s="0" t="n">
        <f aca="false">G39*500</f>
        <v>8500</v>
      </c>
      <c r="H87" s="0" t="n">
        <f aca="false">H39*500</f>
        <v>0</v>
      </c>
      <c r="I87" s="0" t="n">
        <f aca="false">I39*0</f>
        <v>0</v>
      </c>
      <c r="J87" s="0" t="n">
        <f aca="false">J39*150</f>
        <v>0</v>
      </c>
      <c r="K87" s="0" t="n">
        <f aca="false">K39*500</f>
        <v>7500</v>
      </c>
      <c r="L87" s="0" t="n">
        <f aca="false">L39*400</f>
        <v>4400</v>
      </c>
      <c r="M87" s="0" t="n">
        <f aca="false">M39*250</f>
        <v>0</v>
      </c>
      <c r="N87" s="0" t="n">
        <f aca="false">N39*300</f>
        <v>0</v>
      </c>
      <c r="O87" s="0" t="n">
        <f aca="false">SUM(B87:N87)</f>
        <v>22900</v>
      </c>
    </row>
    <row r="88" customFormat="false" ht="12.8" hidden="false" customHeight="false" outlineLevel="0" collapsed="false">
      <c r="A88" s="0" t="s">
        <v>564</v>
      </c>
      <c r="B88" s="0" t="n">
        <f aca="false">B40*200</f>
        <v>0</v>
      </c>
      <c r="C88" s="0" t="n">
        <f aca="false">C40*250</f>
        <v>250</v>
      </c>
      <c r="D88" s="0" t="n">
        <f aca="false">D40*400</f>
        <v>0</v>
      </c>
      <c r="E88" s="0" t="n">
        <f aca="false">E40*500</f>
        <v>0</v>
      </c>
      <c r="F88" s="0" t="n">
        <f aca="false">F40*250</f>
        <v>0</v>
      </c>
      <c r="G88" s="0" t="n">
        <f aca="false">G40*500</f>
        <v>1500</v>
      </c>
      <c r="H88" s="0" t="n">
        <f aca="false">H40*500</f>
        <v>0</v>
      </c>
      <c r="I88" s="0" t="n">
        <f aca="false">I40*0</f>
        <v>0</v>
      </c>
      <c r="J88" s="0" t="n">
        <f aca="false">J40*150</f>
        <v>0</v>
      </c>
      <c r="K88" s="0" t="n">
        <f aca="false">K40*500</f>
        <v>500</v>
      </c>
      <c r="L88" s="0" t="n">
        <f aca="false">L40*400</f>
        <v>0</v>
      </c>
      <c r="M88" s="0" t="n">
        <f aca="false">M40*250</f>
        <v>0</v>
      </c>
      <c r="N88" s="0" t="n">
        <f aca="false">N40*300</f>
        <v>0</v>
      </c>
      <c r="O88" s="0" t="n">
        <f aca="false">SUM(B88:N88)</f>
        <v>2250</v>
      </c>
    </row>
    <row r="89" customFormat="false" ht="12.8" hidden="false" customHeight="false" outlineLevel="0" collapsed="false">
      <c r="A89" s="0" t="s">
        <v>518</v>
      </c>
      <c r="B89" s="0" t="n">
        <f aca="false">B41*200</f>
        <v>0</v>
      </c>
      <c r="C89" s="0" t="n">
        <f aca="false">C41*250</f>
        <v>750</v>
      </c>
      <c r="D89" s="0" t="n">
        <f aca="false">D41*400</f>
        <v>0</v>
      </c>
      <c r="E89" s="0" t="n">
        <f aca="false">E41*500</f>
        <v>500</v>
      </c>
      <c r="F89" s="0" t="n">
        <f aca="false">F41*250</f>
        <v>2500</v>
      </c>
      <c r="G89" s="0" t="n">
        <f aca="false">G41*500</f>
        <v>5000</v>
      </c>
      <c r="H89" s="0" t="n">
        <f aca="false">H41*500</f>
        <v>0</v>
      </c>
      <c r="I89" s="0" t="n">
        <f aca="false">I41*0</f>
        <v>0</v>
      </c>
      <c r="J89" s="0" t="n">
        <f aca="false">J41*150</f>
        <v>0</v>
      </c>
      <c r="K89" s="0" t="n">
        <f aca="false">K41*500</f>
        <v>22500</v>
      </c>
      <c r="L89" s="0" t="n">
        <f aca="false">L41*400</f>
        <v>800</v>
      </c>
      <c r="M89" s="0" t="n">
        <f aca="false">M41*250</f>
        <v>2750</v>
      </c>
      <c r="N89" s="0" t="n">
        <f aca="false">N41*300</f>
        <v>900</v>
      </c>
      <c r="O89" s="0" t="n">
        <f aca="false">SUM(B89:N89)</f>
        <v>35700</v>
      </c>
    </row>
    <row r="90" customFormat="false" ht="12.8" hidden="false" customHeight="false" outlineLevel="0" collapsed="false">
      <c r="A90" s="0" t="s">
        <v>521</v>
      </c>
      <c r="B90" s="0" t="n">
        <f aca="false">B42*200</f>
        <v>0</v>
      </c>
      <c r="C90" s="0" t="n">
        <f aca="false">C42*250</f>
        <v>7000</v>
      </c>
      <c r="D90" s="0" t="n">
        <f aca="false">D42*400</f>
        <v>0</v>
      </c>
      <c r="E90" s="0" t="n">
        <f aca="false">E42*500</f>
        <v>500</v>
      </c>
      <c r="F90" s="0" t="n">
        <f aca="false">F42*250</f>
        <v>1500</v>
      </c>
      <c r="G90" s="0" t="n">
        <f aca="false">G42*500</f>
        <v>500</v>
      </c>
      <c r="H90" s="0" t="n">
        <f aca="false">H42*500</f>
        <v>0</v>
      </c>
      <c r="I90" s="0" t="n">
        <f aca="false">I42*0</f>
        <v>0</v>
      </c>
      <c r="J90" s="0" t="n">
        <f aca="false">J42*150</f>
        <v>0</v>
      </c>
      <c r="K90" s="0" t="n">
        <f aca="false">K42*500</f>
        <v>1500</v>
      </c>
      <c r="L90" s="0" t="n">
        <f aca="false">L42*400</f>
        <v>0</v>
      </c>
      <c r="M90" s="0" t="n">
        <f aca="false">M42*250</f>
        <v>2500</v>
      </c>
      <c r="N90" s="0" t="n">
        <f aca="false">N42*300</f>
        <v>0</v>
      </c>
      <c r="O90" s="0" t="n">
        <f aca="false">SUM(B90:N90)</f>
        <v>13500</v>
      </c>
    </row>
    <row r="91" customFormat="false" ht="12.8" hidden="false" customHeight="false" outlineLevel="0" collapsed="false">
      <c r="A91" s="0" t="s">
        <v>565</v>
      </c>
      <c r="B91" s="0" t="n">
        <f aca="false">B43*200</f>
        <v>0</v>
      </c>
      <c r="C91" s="0" t="n">
        <f aca="false">C43*250</f>
        <v>1500</v>
      </c>
      <c r="D91" s="0" t="n">
        <f aca="false">D43*400</f>
        <v>0</v>
      </c>
      <c r="E91" s="0" t="n">
        <f aca="false">E43*500</f>
        <v>0</v>
      </c>
      <c r="F91" s="0" t="n">
        <f aca="false">F43*250</f>
        <v>0</v>
      </c>
      <c r="G91" s="0" t="n">
        <f aca="false">G43*500</f>
        <v>500</v>
      </c>
      <c r="H91" s="0" t="n">
        <f aca="false">H43*500</f>
        <v>0</v>
      </c>
      <c r="I91" s="0" t="n">
        <f aca="false">I43*0</f>
        <v>0</v>
      </c>
      <c r="J91" s="0" t="n">
        <f aca="false">J43*150</f>
        <v>0</v>
      </c>
      <c r="K91" s="0" t="n">
        <f aca="false">K43*500</f>
        <v>0</v>
      </c>
      <c r="L91" s="0" t="n">
        <f aca="false">L43*400</f>
        <v>0</v>
      </c>
      <c r="M91" s="0" t="n">
        <f aca="false">M43*250</f>
        <v>250</v>
      </c>
      <c r="N91" s="0" t="n">
        <f aca="false">N43*300</f>
        <v>0</v>
      </c>
      <c r="O91" s="0" t="n">
        <f aca="false">SUM(B91:N91)</f>
        <v>2250</v>
      </c>
    </row>
    <row r="92" customFormat="false" ht="12.8" hidden="false" customHeight="false" outlineLevel="0" collapsed="false">
      <c r="A92" s="0" t="s">
        <v>566</v>
      </c>
      <c r="B92" s="0" t="n">
        <f aca="false">B44*200</f>
        <v>0</v>
      </c>
      <c r="C92" s="0" t="n">
        <f aca="false">C44*250</f>
        <v>1750</v>
      </c>
      <c r="D92" s="0" t="n">
        <f aca="false">D44*400</f>
        <v>0</v>
      </c>
      <c r="E92" s="0" t="n">
        <f aca="false">E44*500</f>
        <v>0</v>
      </c>
      <c r="F92" s="0" t="n">
        <f aca="false">F44*250</f>
        <v>750</v>
      </c>
      <c r="G92" s="0" t="n">
        <f aca="false">G44*500</f>
        <v>2000</v>
      </c>
      <c r="H92" s="0" t="n">
        <f aca="false">H44*500</f>
        <v>0</v>
      </c>
      <c r="I92" s="0" t="n">
        <f aca="false">I44*0</f>
        <v>0</v>
      </c>
      <c r="J92" s="0" t="n">
        <f aca="false">J44*150</f>
        <v>0</v>
      </c>
      <c r="K92" s="0" t="n">
        <f aca="false">K44*500</f>
        <v>2000</v>
      </c>
      <c r="L92" s="0" t="n">
        <f aca="false">L44*400</f>
        <v>0</v>
      </c>
      <c r="M92" s="0" t="n">
        <f aca="false">M44*250</f>
        <v>500</v>
      </c>
      <c r="N92" s="0" t="n">
        <f aca="false">N44*300</f>
        <v>0</v>
      </c>
      <c r="O92" s="0" t="n">
        <f aca="false">SUM(B92:N92)</f>
        <v>7000</v>
      </c>
    </row>
    <row r="93" customFormat="false" ht="12.8" hidden="false" customHeight="false" outlineLevel="0" collapsed="false">
      <c r="A93" s="0" t="s">
        <v>567</v>
      </c>
      <c r="B93" s="0" t="n">
        <f aca="false">B45*200</f>
        <v>3600</v>
      </c>
      <c r="C93" s="0" t="n">
        <f aca="false">C45*250</f>
        <v>78500</v>
      </c>
      <c r="D93" s="0" t="n">
        <f aca="false">D45*400</f>
        <v>6800</v>
      </c>
      <c r="E93" s="0" t="n">
        <f aca="false">E45*500</f>
        <v>9000</v>
      </c>
      <c r="F93" s="0" t="n">
        <f aca="false">F45*250</f>
        <v>52500</v>
      </c>
      <c r="G93" s="0" t="n">
        <f aca="false">G45*500</f>
        <v>285500</v>
      </c>
      <c r="H93" s="0" t="n">
        <f aca="false">H45*500</f>
        <v>1500</v>
      </c>
      <c r="I93" s="0" t="n">
        <f aca="false">I45*0</f>
        <v>0</v>
      </c>
      <c r="J93" s="0" t="n">
        <f aca="false">J45*150</f>
        <v>900</v>
      </c>
      <c r="K93" s="0" t="n">
        <f aca="false">K45*500</f>
        <v>120500</v>
      </c>
      <c r="L93" s="0" t="n">
        <f aca="false">L45*400</f>
        <v>30400</v>
      </c>
      <c r="M93" s="0" t="n">
        <f aca="false">M45*250</f>
        <v>52500</v>
      </c>
      <c r="N93" s="0" t="n">
        <f aca="false">N45*300</f>
        <v>3300</v>
      </c>
      <c r="O93" s="0" t="n">
        <f aca="false">SUM(B93:N93)</f>
        <v>645000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U93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1.72265625" defaultRowHeight="12.8" zeroHeight="false" outlineLevelRow="0" outlineLevelCol="0"/>
  <cols>
    <col collapsed="false" customWidth="true" hidden="false" outlineLevel="0" max="1" min="1" style="0" width="64.62"/>
    <col collapsed="false" customWidth="true" hidden="false" outlineLevel="0" max="3" min="2" style="0" width="15.22"/>
    <col collapsed="false" customWidth="true" hidden="false" outlineLevel="0" max="13" min="4" style="0" width="15.53"/>
    <col collapsed="false" customWidth="true" hidden="false" outlineLevel="0" max="16" min="14" style="0" width="17.07"/>
    <col collapsed="false" customWidth="true" hidden="false" outlineLevel="0" max="22" min="17" style="0" width="16.91"/>
    <col collapsed="false" customWidth="true" hidden="false" outlineLevel="0" max="23" min="23" style="0" width="18.46"/>
    <col collapsed="false" customWidth="true" hidden="false" outlineLevel="0" max="24" min="24" style="0" width="17.86"/>
    <col collapsed="false" customWidth="true" hidden="false" outlineLevel="0" max="25" min="25" style="0" width="15.08"/>
    <col collapsed="false" customWidth="true" hidden="false" outlineLevel="0" max="26" min="26" style="0" width="14.75"/>
    <col collapsed="false" customWidth="true" hidden="false" outlineLevel="0" max="28" min="27" style="0" width="16.3"/>
    <col collapsed="false" customWidth="true" hidden="false" outlineLevel="0" max="34" min="29" style="0" width="14.43"/>
    <col collapsed="false" customWidth="true" hidden="false" outlineLevel="0" max="37" min="35" style="0" width="15.99"/>
    <col collapsed="false" customWidth="true" hidden="false" outlineLevel="0" max="40" min="38" style="0" width="13.36"/>
    <col collapsed="false" customWidth="true" hidden="false" outlineLevel="0" max="45" min="41" style="0" width="13.97"/>
    <col collapsed="false" customWidth="true" hidden="false" outlineLevel="0" max="47" min="46" style="0" width="15.53"/>
    <col collapsed="false" customWidth="true" hidden="false" outlineLevel="0" max="50" min="48" style="0" width="14.88"/>
  </cols>
  <sheetData>
    <row r="1" customFormat="false" ht="12.8" hidden="false" customHeight="false" outlineLevel="0" collapsed="false">
      <c r="A1" s="0" t="s">
        <v>2</v>
      </c>
      <c r="B1" s="0" t="s">
        <v>581</v>
      </c>
      <c r="C1" s="0" t="s">
        <v>582</v>
      </c>
      <c r="D1" s="0" t="s">
        <v>583</v>
      </c>
      <c r="E1" s="0" t="s">
        <v>584</v>
      </c>
      <c r="F1" s="0" t="s">
        <v>585</v>
      </c>
      <c r="G1" s="0" t="s">
        <v>586</v>
      </c>
      <c r="H1" s="0" t="s">
        <v>587</v>
      </c>
      <c r="I1" s="0" t="s">
        <v>588</v>
      </c>
      <c r="J1" s="0" t="s">
        <v>589</v>
      </c>
      <c r="K1" s="0" t="s">
        <v>590</v>
      </c>
      <c r="L1" s="0" t="s">
        <v>591</v>
      </c>
      <c r="M1" s="0" t="s">
        <v>592</v>
      </c>
      <c r="N1" s="0" t="s">
        <v>593</v>
      </c>
      <c r="O1" s="0" t="s">
        <v>594</v>
      </c>
      <c r="P1" s="0" t="s">
        <v>595</v>
      </c>
      <c r="Q1" s="0" t="s">
        <v>596</v>
      </c>
      <c r="R1" s="0" t="s">
        <v>597</v>
      </c>
      <c r="S1" s="0" t="s">
        <v>598</v>
      </c>
      <c r="T1" s="0" t="s">
        <v>599</v>
      </c>
      <c r="U1" s="0" t="s">
        <v>600</v>
      </c>
      <c r="V1" s="0" t="s">
        <v>601</v>
      </c>
      <c r="W1" s="0" t="s">
        <v>602</v>
      </c>
      <c r="X1" s="0" t="s">
        <v>603</v>
      </c>
      <c r="Y1" s="0" t="s">
        <v>604</v>
      </c>
      <c r="Z1" s="0" t="s">
        <v>605</v>
      </c>
      <c r="AA1" s="0" t="s">
        <v>606</v>
      </c>
      <c r="AB1" s="0" t="s">
        <v>607</v>
      </c>
      <c r="AC1" s="0" t="s">
        <v>608</v>
      </c>
      <c r="AD1" s="0" t="s">
        <v>609</v>
      </c>
      <c r="AE1" s="0" t="s">
        <v>610</v>
      </c>
      <c r="AF1" s="0" t="s">
        <v>611</v>
      </c>
      <c r="AG1" s="0" t="s">
        <v>612</v>
      </c>
      <c r="AH1" s="0" t="s">
        <v>613</v>
      </c>
      <c r="AI1" s="0" t="s">
        <v>614</v>
      </c>
      <c r="AJ1" s="0" t="s">
        <v>615</v>
      </c>
      <c r="AK1" s="0" t="s">
        <v>616</v>
      </c>
      <c r="AL1" s="0" t="s">
        <v>617</v>
      </c>
      <c r="AM1" s="0" t="s">
        <v>618</v>
      </c>
      <c r="AN1" s="0" t="s">
        <v>619</v>
      </c>
      <c r="AO1" s="0" t="s">
        <v>620</v>
      </c>
      <c r="AP1" s="0" t="s">
        <v>621</v>
      </c>
      <c r="AQ1" s="0" t="s">
        <v>622</v>
      </c>
      <c r="AR1" s="0" t="s">
        <v>623</v>
      </c>
      <c r="AS1" s="0" t="s">
        <v>624</v>
      </c>
      <c r="AT1" s="0" t="s">
        <v>625</v>
      </c>
      <c r="AU1" s="0" t="s">
        <v>567</v>
      </c>
    </row>
    <row r="2" customFormat="false" ht="12.8" hidden="false" customHeight="false" outlineLevel="0" collapsed="false">
      <c r="A2" s="0" t="s">
        <v>555</v>
      </c>
      <c r="B2" s="0" t="n">
        <v>0</v>
      </c>
      <c r="C2" s="0" t="n">
        <v>4</v>
      </c>
      <c r="D2" s="0" t="n">
        <v>6</v>
      </c>
      <c r="E2" s="0" t="n">
        <v>1</v>
      </c>
      <c r="F2" s="0" t="n">
        <v>0</v>
      </c>
      <c r="G2" s="0" t="n">
        <v>0</v>
      </c>
      <c r="H2" s="0" t="n">
        <v>0</v>
      </c>
      <c r="I2" s="0" t="n">
        <v>2</v>
      </c>
      <c r="J2" s="0" t="n">
        <v>0</v>
      </c>
      <c r="K2" s="0" t="n">
        <v>0</v>
      </c>
      <c r="L2" s="0" t="n">
        <v>0</v>
      </c>
      <c r="M2" s="0" t="n">
        <v>0</v>
      </c>
      <c r="N2" s="0" t="n">
        <v>0</v>
      </c>
      <c r="O2" s="0" t="n">
        <v>0</v>
      </c>
      <c r="P2" s="0" t="n">
        <v>0</v>
      </c>
      <c r="Q2" s="0" t="n">
        <v>0</v>
      </c>
      <c r="R2" s="0" t="n">
        <v>5</v>
      </c>
      <c r="S2" s="0" t="n">
        <v>0</v>
      </c>
      <c r="T2" s="0" t="n">
        <v>0</v>
      </c>
      <c r="U2" s="0" t="n">
        <v>0</v>
      </c>
      <c r="V2" s="0" t="n">
        <v>0</v>
      </c>
      <c r="W2" s="0" t="n">
        <v>0</v>
      </c>
      <c r="X2" s="0" t="n">
        <v>4</v>
      </c>
      <c r="Y2" s="0" t="n">
        <v>0</v>
      </c>
      <c r="Z2" s="0" t="n">
        <v>0</v>
      </c>
      <c r="AA2" s="0" t="n">
        <v>0</v>
      </c>
      <c r="AB2" s="0" t="n">
        <v>7</v>
      </c>
      <c r="AC2" s="0" t="n">
        <v>0</v>
      </c>
      <c r="AD2" s="0" t="n">
        <v>0</v>
      </c>
      <c r="AE2" s="0" t="n">
        <v>0</v>
      </c>
      <c r="AF2" s="0" t="n">
        <v>0</v>
      </c>
      <c r="AG2" s="0" t="n">
        <v>0</v>
      </c>
      <c r="AH2" s="0" t="n">
        <v>0</v>
      </c>
      <c r="AI2" s="0" t="n">
        <v>2</v>
      </c>
      <c r="AJ2" s="0" t="n">
        <v>4</v>
      </c>
      <c r="AK2" s="0" t="n">
        <v>6</v>
      </c>
      <c r="AL2" s="0" t="n">
        <v>12</v>
      </c>
      <c r="AM2" s="0" t="n">
        <v>0</v>
      </c>
      <c r="AN2" s="0" t="n">
        <v>0</v>
      </c>
      <c r="AO2" s="0" t="n">
        <v>0</v>
      </c>
      <c r="AP2" s="0" t="n">
        <v>0</v>
      </c>
      <c r="AQ2" s="0" t="n">
        <v>0</v>
      </c>
      <c r="AR2" s="0" t="n">
        <v>0</v>
      </c>
      <c r="AS2" s="0" t="n">
        <v>1</v>
      </c>
      <c r="AT2" s="0" t="n">
        <v>0</v>
      </c>
      <c r="AU2" s="0" t="n">
        <v>54</v>
      </c>
    </row>
    <row r="3" customFormat="false" ht="12.8" hidden="false" customHeight="false" outlineLevel="0" collapsed="false">
      <c r="A3" s="0" t="s">
        <v>80</v>
      </c>
      <c r="B3" s="0" t="n">
        <v>0</v>
      </c>
      <c r="C3" s="0" t="n">
        <v>2</v>
      </c>
      <c r="D3" s="0" t="n">
        <v>0</v>
      </c>
      <c r="E3" s="0" t="n">
        <v>0</v>
      </c>
      <c r="F3" s="0" t="n">
        <v>0</v>
      </c>
      <c r="G3" s="0" t="n">
        <v>0</v>
      </c>
      <c r="H3" s="0" t="n">
        <v>0</v>
      </c>
      <c r="I3" s="0" t="n">
        <v>0</v>
      </c>
      <c r="J3" s="0" t="n">
        <v>0</v>
      </c>
      <c r="K3" s="0" t="n">
        <v>0</v>
      </c>
      <c r="L3" s="0" t="n">
        <v>0</v>
      </c>
      <c r="M3" s="0" t="n">
        <v>0</v>
      </c>
      <c r="N3" s="0" t="n">
        <v>0</v>
      </c>
      <c r="O3" s="0" t="n">
        <v>0</v>
      </c>
      <c r="P3" s="0" t="n">
        <v>0</v>
      </c>
      <c r="Q3" s="0" t="n">
        <v>0</v>
      </c>
      <c r="R3" s="0" t="n">
        <v>0</v>
      </c>
      <c r="S3" s="0" t="n">
        <v>0</v>
      </c>
      <c r="T3" s="0" t="n">
        <v>0</v>
      </c>
      <c r="U3" s="0" t="n">
        <v>0</v>
      </c>
      <c r="V3" s="0" t="n">
        <v>0</v>
      </c>
      <c r="W3" s="0" t="n">
        <v>0</v>
      </c>
      <c r="X3" s="0" t="n">
        <v>8</v>
      </c>
      <c r="Y3" s="0" t="n">
        <v>0</v>
      </c>
      <c r="Z3" s="0" t="n">
        <v>0</v>
      </c>
      <c r="AA3" s="0" t="n">
        <v>0</v>
      </c>
      <c r="AB3" s="0" t="n">
        <v>4</v>
      </c>
      <c r="AC3" s="0" t="n">
        <v>0</v>
      </c>
      <c r="AD3" s="0" t="n">
        <v>0</v>
      </c>
      <c r="AE3" s="0" t="n">
        <v>0</v>
      </c>
      <c r="AF3" s="0" t="n">
        <v>0</v>
      </c>
      <c r="AG3" s="0" t="n">
        <v>0</v>
      </c>
      <c r="AH3" s="0" t="n">
        <v>0</v>
      </c>
      <c r="AI3" s="0" t="n">
        <v>0</v>
      </c>
      <c r="AJ3" s="0" t="n">
        <v>0</v>
      </c>
      <c r="AK3" s="0" t="n">
        <v>0</v>
      </c>
      <c r="AL3" s="0" t="n">
        <v>0</v>
      </c>
      <c r="AM3" s="0" t="n">
        <v>0</v>
      </c>
      <c r="AN3" s="0" t="n">
        <v>0</v>
      </c>
      <c r="AO3" s="0" t="n">
        <v>0</v>
      </c>
      <c r="AP3" s="0" t="n">
        <v>0</v>
      </c>
      <c r="AQ3" s="0" t="n">
        <v>0</v>
      </c>
      <c r="AR3" s="0" t="n">
        <v>0</v>
      </c>
      <c r="AS3" s="0" t="n">
        <v>0</v>
      </c>
      <c r="AT3" s="0" t="n">
        <v>0</v>
      </c>
      <c r="AU3" s="0" t="n">
        <v>14</v>
      </c>
    </row>
    <row r="4" customFormat="false" ht="12.8" hidden="false" customHeight="false" outlineLevel="0" collapsed="false">
      <c r="A4" s="0" t="s">
        <v>84</v>
      </c>
      <c r="B4" s="0" t="n">
        <v>0</v>
      </c>
      <c r="C4" s="0" t="n">
        <v>0</v>
      </c>
      <c r="D4" s="0" t="n">
        <v>0</v>
      </c>
      <c r="E4" s="0" t="n">
        <v>0</v>
      </c>
      <c r="F4" s="0" t="n">
        <v>0</v>
      </c>
      <c r="G4" s="0" t="n">
        <v>0</v>
      </c>
      <c r="H4" s="0" t="n">
        <v>0</v>
      </c>
      <c r="I4" s="0" t="n">
        <v>0</v>
      </c>
      <c r="J4" s="0" t="n">
        <v>0</v>
      </c>
      <c r="K4" s="0" t="n">
        <v>0</v>
      </c>
      <c r="L4" s="0" t="n">
        <v>0</v>
      </c>
      <c r="M4" s="0" t="n">
        <v>0</v>
      </c>
      <c r="N4" s="0" t="n">
        <v>0</v>
      </c>
      <c r="O4" s="0" t="n">
        <v>0</v>
      </c>
      <c r="P4" s="0" t="n">
        <v>0</v>
      </c>
      <c r="Q4" s="0" t="n">
        <v>1</v>
      </c>
      <c r="R4" s="0" t="n">
        <v>1</v>
      </c>
      <c r="S4" s="0" t="n">
        <v>0</v>
      </c>
      <c r="T4" s="0" t="n">
        <v>0</v>
      </c>
      <c r="U4" s="0" t="n">
        <v>0</v>
      </c>
      <c r="V4" s="0" t="n">
        <v>0</v>
      </c>
      <c r="W4" s="0" t="n">
        <v>2</v>
      </c>
      <c r="X4" s="0" t="n">
        <v>0</v>
      </c>
      <c r="Y4" s="0" t="n">
        <v>1</v>
      </c>
      <c r="Z4" s="0" t="n">
        <v>0</v>
      </c>
      <c r="AA4" s="0" t="n">
        <v>0</v>
      </c>
      <c r="AB4" s="0" t="n">
        <v>0</v>
      </c>
      <c r="AC4" s="0" t="n">
        <v>0</v>
      </c>
      <c r="AD4" s="0" t="n">
        <v>0</v>
      </c>
      <c r="AE4" s="0" t="n">
        <v>0</v>
      </c>
      <c r="AF4" s="0" t="n">
        <v>0</v>
      </c>
      <c r="AG4" s="0" t="n">
        <v>0</v>
      </c>
      <c r="AH4" s="0" t="n">
        <v>0</v>
      </c>
      <c r="AI4" s="0" t="n">
        <v>0</v>
      </c>
      <c r="AJ4" s="0" t="n">
        <v>0</v>
      </c>
      <c r="AK4" s="0" t="n">
        <v>0</v>
      </c>
      <c r="AL4" s="0" t="n">
        <v>0</v>
      </c>
      <c r="AM4" s="0" t="n">
        <v>0</v>
      </c>
      <c r="AN4" s="0" t="n">
        <v>0</v>
      </c>
      <c r="AO4" s="0" t="n">
        <v>0</v>
      </c>
      <c r="AP4" s="0" t="n">
        <v>0</v>
      </c>
      <c r="AQ4" s="0" t="n">
        <v>0</v>
      </c>
      <c r="AR4" s="0" t="n">
        <v>0</v>
      </c>
      <c r="AS4" s="0" t="n">
        <v>0</v>
      </c>
      <c r="AT4" s="0" t="n">
        <v>0</v>
      </c>
      <c r="AU4" s="0" t="n">
        <v>5</v>
      </c>
    </row>
    <row r="5" customFormat="false" ht="12.8" hidden="false" customHeight="false" outlineLevel="0" collapsed="false">
      <c r="A5" s="0" t="s">
        <v>96</v>
      </c>
      <c r="B5" s="0" t="n">
        <v>0</v>
      </c>
      <c r="C5" s="0" t="n">
        <v>0</v>
      </c>
      <c r="D5" s="0" t="n">
        <v>4</v>
      </c>
      <c r="E5" s="0" t="n">
        <v>7</v>
      </c>
      <c r="F5" s="0" t="n">
        <v>0</v>
      </c>
      <c r="G5" s="0" t="n">
        <v>0</v>
      </c>
      <c r="H5" s="0" t="n">
        <v>0</v>
      </c>
      <c r="I5" s="0" t="n">
        <v>0</v>
      </c>
      <c r="J5" s="0" t="n">
        <v>1</v>
      </c>
      <c r="K5" s="0" t="n">
        <v>2</v>
      </c>
      <c r="L5" s="0" t="n">
        <v>0</v>
      </c>
      <c r="M5" s="0" t="n">
        <v>0</v>
      </c>
      <c r="N5" s="0" t="n">
        <v>0</v>
      </c>
      <c r="O5" s="0" t="n">
        <v>0</v>
      </c>
      <c r="P5" s="0" t="n">
        <v>0</v>
      </c>
      <c r="Q5" s="0" t="n">
        <v>0</v>
      </c>
      <c r="R5" s="0" t="n">
        <v>0</v>
      </c>
      <c r="S5" s="0" t="n">
        <v>1</v>
      </c>
      <c r="T5" s="0" t="n">
        <v>0</v>
      </c>
      <c r="U5" s="0" t="n">
        <v>0</v>
      </c>
      <c r="V5" s="0" t="n">
        <v>0</v>
      </c>
      <c r="W5" s="0" t="n">
        <v>0</v>
      </c>
      <c r="X5" s="0" t="n">
        <v>14</v>
      </c>
      <c r="Y5" s="0" t="n">
        <v>0</v>
      </c>
      <c r="Z5" s="0" t="n">
        <v>0</v>
      </c>
      <c r="AA5" s="0" t="n">
        <v>0</v>
      </c>
      <c r="AB5" s="0" t="n">
        <v>2</v>
      </c>
      <c r="AC5" s="0" t="n">
        <v>1</v>
      </c>
      <c r="AD5" s="0" t="n">
        <v>1</v>
      </c>
      <c r="AE5" s="0" t="n">
        <v>0</v>
      </c>
      <c r="AF5" s="0" t="n">
        <v>0</v>
      </c>
      <c r="AG5" s="0" t="n">
        <v>0</v>
      </c>
      <c r="AH5" s="0" t="n">
        <v>0</v>
      </c>
      <c r="AI5" s="0" t="n">
        <v>0</v>
      </c>
      <c r="AJ5" s="0" t="n">
        <v>0</v>
      </c>
      <c r="AK5" s="0" t="n">
        <v>18</v>
      </c>
      <c r="AL5" s="0" t="n">
        <v>8</v>
      </c>
      <c r="AM5" s="0" t="n">
        <v>5</v>
      </c>
      <c r="AN5" s="0" t="n">
        <v>0</v>
      </c>
      <c r="AO5" s="0" t="n">
        <v>0</v>
      </c>
      <c r="AP5" s="0" t="n">
        <v>1</v>
      </c>
      <c r="AQ5" s="0" t="n">
        <v>4</v>
      </c>
      <c r="AR5" s="0" t="n">
        <v>0</v>
      </c>
      <c r="AS5" s="0" t="n">
        <v>0</v>
      </c>
      <c r="AT5" s="0" t="n">
        <v>0</v>
      </c>
      <c r="AU5" s="0" t="n">
        <v>69</v>
      </c>
    </row>
    <row r="6" customFormat="false" ht="12.8" hidden="false" customHeight="false" outlineLevel="0" collapsed="false">
      <c r="A6" s="0" t="s">
        <v>556</v>
      </c>
      <c r="B6" s="0" t="n">
        <v>0</v>
      </c>
      <c r="C6" s="0" t="n">
        <v>0</v>
      </c>
      <c r="D6" s="0" t="n">
        <v>1</v>
      </c>
      <c r="E6" s="0" t="n">
        <v>3</v>
      </c>
      <c r="F6" s="0" t="n">
        <v>0</v>
      </c>
      <c r="G6" s="0" t="n">
        <v>0</v>
      </c>
      <c r="H6" s="0" t="n">
        <v>0</v>
      </c>
      <c r="I6" s="0" t="n">
        <v>0</v>
      </c>
      <c r="J6" s="0" t="n">
        <v>0</v>
      </c>
      <c r="K6" s="0" t="n">
        <v>0</v>
      </c>
      <c r="L6" s="0" t="n">
        <v>0</v>
      </c>
      <c r="M6" s="0" t="n">
        <v>0</v>
      </c>
      <c r="N6" s="0" t="n">
        <v>0</v>
      </c>
      <c r="O6" s="0" t="n">
        <v>0</v>
      </c>
      <c r="P6" s="0" t="n">
        <v>0</v>
      </c>
      <c r="Q6" s="0" t="n">
        <v>0</v>
      </c>
      <c r="R6" s="0" t="n">
        <v>6</v>
      </c>
      <c r="S6" s="0" t="n">
        <v>0</v>
      </c>
      <c r="T6" s="0" t="n">
        <v>0</v>
      </c>
      <c r="U6" s="0" t="n">
        <v>0</v>
      </c>
      <c r="V6" s="0" t="n">
        <v>0</v>
      </c>
      <c r="W6" s="0" t="n">
        <v>0</v>
      </c>
      <c r="X6" s="0" t="n">
        <v>2</v>
      </c>
      <c r="Y6" s="0" t="n">
        <v>0</v>
      </c>
      <c r="Z6" s="0" t="n">
        <v>0</v>
      </c>
      <c r="AA6" s="0" t="n">
        <v>0</v>
      </c>
      <c r="AB6" s="0" t="n">
        <v>0</v>
      </c>
      <c r="AC6" s="0" t="n">
        <v>0</v>
      </c>
      <c r="AD6" s="0" t="n">
        <v>0</v>
      </c>
      <c r="AE6" s="0" t="n">
        <v>0</v>
      </c>
      <c r="AF6" s="0" t="n">
        <v>0</v>
      </c>
      <c r="AG6" s="0" t="n">
        <v>0</v>
      </c>
      <c r="AH6" s="0" t="n">
        <v>0</v>
      </c>
      <c r="AI6" s="0" t="n">
        <v>2</v>
      </c>
      <c r="AJ6" s="0" t="n">
        <v>0</v>
      </c>
      <c r="AK6" s="0" t="n">
        <v>1</v>
      </c>
      <c r="AL6" s="0" t="n">
        <v>1</v>
      </c>
      <c r="AM6" s="0" t="n">
        <v>0</v>
      </c>
      <c r="AN6" s="0" t="n">
        <v>0</v>
      </c>
      <c r="AO6" s="0" t="n">
        <v>0</v>
      </c>
      <c r="AP6" s="0" t="n">
        <v>0</v>
      </c>
      <c r="AQ6" s="0" t="n">
        <v>0</v>
      </c>
      <c r="AR6" s="0" t="n">
        <v>0</v>
      </c>
      <c r="AS6" s="0" t="n">
        <v>0</v>
      </c>
      <c r="AT6" s="0" t="n">
        <v>0</v>
      </c>
      <c r="AU6" s="0" t="n">
        <v>16</v>
      </c>
    </row>
    <row r="7" customFormat="false" ht="12.8" hidden="false" customHeight="false" outlineLevel="0" collapsed="false">
      <c r="A7" s="0" t="s">
        <v>176</v>
      </c>
      <c r="B7" s="0" t="n">
        <v>0</v>
      </c>
      <c r="C7" s="0" t="n">
        <v>0</v>
      </c>
      <c r="D7" s="0" t="n">
        <v>0</v>
      </c>
      <c r="E7" s="0" t="n">
        <v>0</v>
      </c>
      <c r="F7" s="0" t="n">
        <v>0</v>
      </c>
      <c r="G7" s="0" t="n">
        <v>0</v>
      </c>
      <c r="H7" s="0" t="n">
        <v>0</v>
      </c>
      <c r="I7" s="0" t="n">
        <v>0</v>
      </c>
      <c r="J7" s="0" t="n">
        <v>0</v>
      </c>
      <c r="K7" s="0" t="n">
        <v>0</v>
      </c>
      <c r="L7" s="0" t="n">
        <v>0</v>
      </c>
      <c r="M7" s="0" t="n">
        <v>0</v>
      </c>
      <c r="N7" s="0" t="n">
        <v>0</v>
      </c>
      <c r="O7" s="0" t="n">
        <v>0</v>
      </c>
      <c r="P7" s="0" t="n">
        <v>0</v>
      </c>
      <c r="Q7" s="0" t="n">
        <v>0</v>
      </c>
      <c r="R7" s="0" t="n">
        <v>0</v>
      </c>
      <c r="S7" s="0" t="n">
        <v>0</v>
      </c>
      <c r="T7" s="0" t="n">
        <v>0</v>
      </c>
      <c r="U7" s="0" t="n">
        <v>0</v>
      </c>
      <c r="V7" s="0" t="n">
        <v>0</v>
      </c>
      <c r="W7" s="0" t="n">
        <v>0</v>
      </c>
      <c r="X7" s="0" t="n">
        <v>3</v>
      </c>
      <c r="Y7" s="0" t="n">
        <v>0</v>
      </c>
      <c r="Z7" s="0" t="n">
        <v>0</v>
      </c>
      <c r="AA7" s="0" t="n">
        <v>0</v>
      </c>
      <c r="AB7" s="0" t="n">
        <v>0</v>
      </c>
      <c r="AC7" s="0" t="n">
        <v>0</v>
      </c>
      <c r="AD7" s="0" t="n">
        <v>0</v>
      </c>
      <c r="AE7" s="0" t="n">
        <v>0</v>
      </c>
      <c r="AF7" s="0" t="n">
        <v>0</v>
      </c>
      <c r="AG7" s="0" t="n">
        <v>0</v>
      </c>
      <c r="AH7" s="0" t="n">
        <v>0</v>
      </c>
      <c r="AI7" s="0" t="n">
        <v>0</v>
      </c>
      <c r="AJ7" s="0" t="n">
        <v>0</v>
      </c>
      <c r="AK7" s="0" t="n">
        <v>0</v>
      </c>
      <c r="AL7" s="0" t="n">
        <v>0</v>
      </c>
      <c r="AM7" s="0" t="n">
        <v>0</v>
      </c>
      <c r="AN7" s="0" t="n">
        <v>0</v>
      </c>
      <c r="AO7" s="0" t="n">
        <v>0</v>
      </c>
      <c r="AP7" s="0" t="n">
        <v>0</v>
      </c>
      <c r="AQ7" s="0" t="n">
        <v>0</v>
      </c>
      <c r="AR7" s="0" t="n">
        <v>0</v>
      </c>
      <c r="AS7" s="0" t="n">
        <v>0</v>
      </c>
      <c r="AT7" s="0" t="n">
        <v>0</v>
      </c>
      <c r="AU7" s="0" t="n">
        <v>3</v>
      </c>
    </row>
    <row r="8" customFormat="false" ht="12.8" hidden="false" customHeight="false" outlineLevel="0" collapsed="false">
      <c r="A8" s="0" t="s">
        <v>557</v>
      </c>
      <c r="B8" s="0" t="n">
        <v>0</v>
      </c>
      <c r="C8" s="0" t="n">
        <v>0</v>
      </c>
      <c r="D8" s="0" t="n">
        <v>0</v>
      </c>
      <c r="E8" s="0" t="n">
        <v>0</v>
      </c>
      <c r="F8" s="0" t="n">
        <v>0</v>
      </c>
      <c r="G8" s="0" t="n">
        <v>0</v>
      </c>
      <c r="H8" s="0" t="n">
        <v>0</v>
      </c>
      <c r="I8" s="0" t="n">
        <v>0</v>
      </c>
      <c r="J8" s="0" t="n">
        <v>0</v>
      </c>
      <c r="K8" s="0" t="n">
        <v>2</v>
      </c>
      <c r="L8" s="0" t="n">
        <v>0</v>
      </c>
      <c r="M8" s="0" t="n">
        <v>0</v>
      </c>
      <c r="N8" s="0" t="n">
        <v>0</v>
      </c>
      <c r="O8" s="0" t="n">
        <v>0</v>
      </c>
      <c r="P8" s="0" t="n">
        <v>0</v>
      </c>
      <c r="Q8" s="0" t="n">
        <v>0</v>
      </c>
      <c r="R8" s="0" t="n">
        <v>2</v>
      </c>
      <c r="S8" s="0" t="n">
        <v>0</v>
      </c>
      <c r="T8" s="0" t="n">
        <v>0</v>
      </c>
      <c r="U8" s="0" t="n">
        <v>0</v>
      </c>
      <c r="V8" s="0" t="n">
        <v>0</v>
      </c>
      <c r="W8" s="0" t="n">
        <v>0</v>
      </c>
      <c r="X8" s="0" t="n">
        <v>11</v>
      </c>
      <c r="Y8" s="0" t="n">
        <v>0</v>
      </c>
      <c r="Z8" s="0" t="n">
        <v>0</v>
      </c>
      <c r="AA8" s="0" t="n">
        <v>0</v>
      </c>
      <c r="AB8" s="0" t="n">
        <v>1</v>
      </c>
      <c r="AC8" s="0" t="n">
        <v>0</v>
      </c>
      <c r="AD8" s="0" t="n">
        <v>0</v>
      </c>
      <c r="AE8" s="0" t="n">
        <v>0</v>
      </c>
      <c r="AF8" s="0" t="n">
        <v>0</v>
      </c>
      <c r="AG8" s="0" t="n">
        <v>0</v>
      </c>
      <c r="AH8" s="0" t="n">
        <v>0</v>
      </c>
      <c r="AI8" s="0" t="n">
        <v>0</v>
      </c>
      <c r="AJ8" s="0" t="n">
        <v>5</v>
      </c>
      <c r="AK8" s="0" t="n">
        <v>0</v>
      </c>
      <c r="AL8" s="0" t="n">
        <v>0</v>
      </c>
      <c r="AM8" s="0" t="n">
        <v>0</v>
      </c>
      <c r="AN8" s="0" t="n">
        <v>0</v>
      </c>
      <c r="AO8" s="0" t="n">
        <v>0</v>
      </c>
      <c r="AP8" s="0" t="n">
        <v>0</v>
      </c>
      <c r="AQ8" s="0" t="n">
        <v>0</v>
      </c>
      <c r="AR8" s="0" t="n">
        <v>0</v>
      </c>
      <c r="AS8" s="0" t="n">
        <v>0</v>
      </c>
      <c r="AT8" s="0" t="n">
        <v>0</v>
      </c>
      <c r="AU8" s="0" t="n">
        <v>21</v>
      </c>
    </row>
    <row r="9" customFormat="false" ht="12.8" hidden="false" customHeight="false" outlineLevel="0" collapsed="false">
      <c r="A9" s="0" t="s">
        <v>558</v>
      </c>
      <c r="B9" s="0" t="n">
        <v>0</v>
      </c>
      <c r="C9" s="0" t="n">
        <v>0</v>
      </c>
      <c r="D9" s="0" t="n">
        <v>0</v>
      </c>
      <c r="E9" s="0" t="n">
        <v>0</v>
      </c>
      <c r="F9" s="0" t="n">
        <v>0</v>
      </c>
      <c r="G9" s="0" t="n">
        <v>0</v>
      </c>
      <c r="H9" s="0" t="n">
        <v>0</v>
      </c>
      <c r="I9" s="0" t="n">
        <v>0</v>
      </c>
      <c r="J9" s="0" t="n">
        <v>0</v>
      </c>
      <c r="K9" s="0" t="n">
        <v>0</v>
      </c>
      <c r="L9" s="0" t="n">
        <v>0</v>
      </c>
      <c r="M9" s="0" t="n">
        <v>0</v>
      </c>
      <c r="N9" s="0" t="n">
        <v>0</v>
      </c>
      <c r="O9" s="0" t="n">
        <v>0</v>
      </c>
      <c r="P9" s="0" t="n">
        <v>0</v>
      </c>
      <c r="Q9" s="0" t="n">
        <v>0</v>
      </c>
      <c r="R9" s="0" t="n">
        <v>2</v>
      </c>
      <c r="S9" s="0" t="n">
        <v>0</v>
      </c>
      <c r="T9" s="0" t="n">
        <v>0</v>
      </c>
      <c r="U9" s="0" t="n">
        <v>0</v>
      </c>
      <c r="V9" s="0" t="n">
        <v>0</v>
      </c>
      <c r="W9" s="0" t="n">
        <v>0</v>
      </c>
      <c r="X9" s="0" t="n">
        <v>0</v>
      </c>
      <c r="Y9" s="0" t="n">
        <v>0</v>
      </c>
      <c r="Z9" s="0" t="n">
        <v>0</v>
      </c>
      <c r="AA9" s="0" t="n">
        <v>0</v>
      </c>
      <c r="AB9" s="0" t="n">
        <v>0</v>
      </c>
      <c r="AC9" s="0" t="n">
        <v>0</v>
      </c>
      <c r="AD9" s="0" t="n">
        <v>0</v>
      </c>
      <c r="AE9" s="0" t="n">
        <v>0</v>
      </c>
      <c r="AF9" s="0" t="n">
        <v>0</v>
      </c>
      <c r="AG9" s="0" t="n">
        <v>0</v>
      </c>
      <c r="AH9" s="0" t="n">
        <v>0</v>
      </c>
      <c r="AI9" s="0" t="n">
        <v>0</v>
      </c>
      <c r="AJ9" s="0" t="n">
        <v>0</v>
      </c>
      <c r="AK9" s="0" t="n">
        <v>0</v>
      </c>
      <c r="AL9" s="0" t="n">
        <v>0</v>
      </c>
      <c r="AM9" s="0" t="n">
        <v>0</v>
      </c>
      <c r="AN9" s="0" t="n">
        <v>0</v>
      </c>
      <c r="AO9" s="0" t="n">
        <v>0</v>
      </c>
      <c r="AP9" s="0" t="n">
        <v>0</v>
      </c>
      <c r="AQ9" s="0" t="n">
        <v>0</v>
      </c>
      <c r="AR9" s="0" t="n">
        <v>0</v>
      </c>
      <c r="AS9" s="0" t="n">
        <v>0</v>
      </c>
      <c r="AT9" s="0" t="n">
        <v>0</v>
      </c>
      <c r="AU9" s="0" t="n">
        <v>2</v>
      </c>
    </row>
    <row r="10" customFormat="false" ht="12.8" hidden="false" customHeight="false" outlineLevel="0" collapsed="false">
      <c r="A10" s="0" t="s">
        <v>235</v>
      </c>
      <c r="B10" s="0" t="n">
        <v>0</v>
      </c>
      <c r="C10" s="0" t="n">
        <v>0</v>
      </c>
      <c r="D10" s="0" t="n">
        <v>2</v>
      </c>
      <c r="E10" s="0" t="n">
        <v>2</v>
      </c>
      <c r="F10" s="0" t="n">
        <v>0</v>
      </c>
      <c r="G10" s="0" t="n">
        <v>0</v>
      </c>
      <c r="H10" s="0" t="n">
        <v>0</v>
      </c>
      <c r="I10" s="0" t="n">
        <v>0</v>
      </c>
      <c r="J10" s="0" t="n">
        <v>0</v>
      </c>
      <c r="K10" s="0" t="n">
        <v>0</v>
      </c>
      <c r="L10" s="0" t="n">
        <v>0</v>
      </c>
      <c r="M10" s="0" t="n">
        <v>0</v>
      </c>
      <c r="N10" s="0" t="n">
        <v>0</v>
      </c>
      <c r="O10" s="0" t="n">
        <v>0</v>
      </c>
      <c r="P10" s="0" t="n">
        <v>0</v>
      </c>
      <c r="Q10" s="0" t="n">
        <v>0</v>
      </c>
      <c r="R10" s="0" t="n">
        <v>0</v>
      </c>
      <c r="S10" s="0" t="n">
        <v>0</v>
      </c>
      <c r="T10" s="0" t="n">
        <v>0</v>
      </c>
      <c r="U10" s="0" t="n">
        <v>0</v>
      </c>
      <c r="V10" s="0" t="n">
        <v>0</v>
      </c>
      <c r="W10" s="0" t="n">
        <v>0</v>
      </c>
      <c r="X10" s="0" t="n">
        <v>3</v>
      </c>
      <c r="Y10" s="0" t="n">
        <v>0</v>
      </c>
      <c r="Z10" s="0" t="n">
        <v>0</v>
      </c>
      <c r="AA10" s="0" t="n">
        <v>0</v>
      </c>
      <c r="AB10" s="0" t="n">
        <v>6</v>
      </c>
      <c r="AC10" s="0" t="n">
        <v>0</v>
      </c>
      <c r="AD10" s="0" t="n">
        <v>0</v>
      </c>
      <c r="AE10" s="0" t="n">
        <v>0</v>
      </c>
      <c r="AF10" s="0" t="n">
        <v>0</v>
      </c>
      <c r="AG10" s="0" t="n">
        <v>0</v>
      </c>
      <c r="AH10" s="0" t="n">
        <v>0</v>
      </c>
      <c r="AI10" s="0" t="n">
        <v>0</v>
      </c>
      <c r="AJ10" s="0" t="n">
        <v>0</v>
      </c>
      <c r="AK10" s="0" t="n">
        <v>0</v>
      </c>
      <c r="AL10" s="0" t="n">
        <v>0</v>
      </c>
      <c r="AM10" s="0" t="n">
        <v>0</v>
      </c>
      <c r="AN10" s="0" t="n">
        <v>0</v>
      </c>
      <c r="AO10" s="0" t="n">
        <v>0</v>
      </c>
      <c r="AP10" s="0" t="n">
        <v>0</v>
      </c>
      <c r="AQ10" s="0" t="n">
        <v>0</v>
      </c>
      <c r="AR10" s="0" t="n">
        <v>0</v>
      </c>
      <c r="AS10" s="0" t="n">
        <v>0</v>
      </c>
      <c r="AT10" s="0" t="n">
        <v>0</v>
      </c>
      <c r="AU10" s="0" t="n">
        <v>13</v>
      </c>
    </row>
    <row r="11" customFormat="false" ht="12.8" hidden="false" customHeight="false" outlineLevel="0" collapsed="false">
      <c r="A11" s="0" t="s">
        <v>241</v>
      </c>
      <c r="B11" s="0" t="n">
        <v>0</v>
      </c>
      <c r="C11" s="0" t="n">
        <v>0</v>
      </c>
      <c r="D11" s="0" t="n">
        <v>4</v>
      </c>
      <c r="E11" s="0" t="n">
        <v>7</v>
      </c>
      <c r="F11" s="0" t="n">
        <v>3</v>
      </c>
      <c r="G11" s="0" t="n">
        <v>0</v>
      </c>
      <c r="H11" s="0" t="n">
        <v>0</v>
      </c>
      <c r="I11" s="0" t="n">
        <v>3</v>
      </c>
      <c r="J11" s="0" t="n">
        <v>0</v>
      </c>
      <c r="K11" s="0" t="n">
        <v>0</v>
      </c>
      <c r="L11" s="0" t="n">
        <v>0</v>
      </c>
      <c r="M11" s="0" t="n">
        <v>4</v>
      </c>
      <c r="N11" s="0" t="n">
        <v>0</v>
      </c>
      <c r="O11" s="0" t="n">
        <v>0</v>
      </c>
      <c r="P11" s="0" t="n">
        <v>0</v>
      </c>
      <c r="Q11" s="0" t="n">
        <v>2</v>
      </c>
      <c r="R11" s="0" t="n">
        <v>7</v>
      </c>
      <c r="S11" s="0" t="n">
        <v>0</v>
      </c>
      <c r="T11" s="0" t="n">
        <v>0</v>
      </c>
      <c r="U11" s="0" t="n">
        <v>1</v>
      </c>
      <c r="V11" s="0" t="n">
        <v>0</v>
      </c>
      <c r="W11" s="0" t="n">
        <v>1</v>
      </c>
      <c r="X11" s="0" t="n">
        <v>33</v>
      </c>
      <c r="Y11" s="0" t="n">
        <v>0</v>
      </c>
      <c r="Z11" s="0" t="n">
        <v>0</v>
      </c>
      <c r="AA11" s="0" t="n">
        <v>1</v>
      </c>
      <c r="AB11" s="0" t="n">
        <v>0</v>
      </c>
      <c r="AC11" s="0" t="n">
        <v>0</v>
      </c>
      <c r="AD11" s="0" t="n">
        <v>0</v>
      </c>
      <c r="AE11" s="0" t="n">
        <v>0</v>
      </c>
      <c r="AF11" s="0" t="n">
        <v>0</v>
      </c>
      <c r="AG11" s="0" t="n">
        <v>0</v>
      </c>
      <c r="AH11" s="0" t="n">
        <v>0</v>
      </c>
      <c r="AI11" s="0" t="n">
        <v>2</v>
      </c>
      <c r="AJ11" s="0" t="n">
        <v>3</v>
      </c>
      <c r="AK11" s="0" t="n">
        <v>2</v>
      </c>
      <c r="AL11" s="0" t="n">
        <v>7</v>
      </c>
      <c r="AM11" s="0" t="n">
        <v>18</v>
      </c>
      <c r="AN11" s="0" t="n">
        <v>1</v>
      </c>
      <c r="AO11" s="0" t="n">
        <v>0</v>
      </c>
      <c r="AP11" s="0" t="n">
        <v>0</v>
      </c>
      <c r="AQ11" s="0" t="n">
        <v>0</v>
      </c>
      <c r="AR11" s="0" t="n">
        <v>0</v>
      </c>
      <c r="AS11" s="0" t="n">
        <v>0</v>
      </c>
      <c r="AT11" s="0" t="n">
        <v>0</v>
      </c>
      <c r="AU11" s="0" t="n">
        <v>99</v>
      </c>
    </row>
    <row r="12" customFormat="false" ht="12.8" hidden="false" customHeight="false" outlineLevel="0" collapsed="false">
      <c r="A12" s="0" t="s">
        <v>245</v>
      </c>
      <c r="B12" s="0" t="n">
        <v>0</v>
      </c>
      <c r="C12" s="0" t="n">
        <v>3</v>
      </c>
      <c r="D12" s="0" t="n">
        <v>12</v>
      </c>
      <c r="E12" s="0" t="n">
        <v>6</v>
      </c>
      <c r="F12" s="0" t="n">
        <v>1</v>
      </c>
      <c r="G12" s="0" t="n">
        <v>1</v>
      </c>
      <c r="H12" s="0" t="n">
        <v>0</v>
      </c>
      <c r="I12" s="0" t="n">
        <v>1</v>
      </c>
      <c r="J12" s="0" t="n">
        <v>0</v>
      </c>
      <c r="K12" s="0" t="n">
        <v>0</v>
      </c>
      <c r="L12" s="0" t="n">
        <v>0</v>
      </c>
      <c r="M12" s="0" t="n">
        <v>7</v>
      </c>
      <c r="N12" s="0" t="n">
        <v>0</v>
      </c>
      <c r="O12" s="0" t="n">
        <v>1</v>
      </c>
      <c r="P12" s="0" t="n">
        <v>0</v>
      </c>
      <c r="Q12" s="0" t="n">
        <v>0</v>
      </c>
      <c r="R12" s="0" t="n">
        <v>5</v>
      </c>
      <c r="S12" s="0" t="n">
        <v>0</v>
      </c>
      <c r="T12" s="0" t="n">
        <v>0</v>
      </c>
      <c r="U12" s="0" t="n">
        <v>0</v>
      </c>
      <c r="V12" s="0" t="n">
        <v>0</v>
      </c>
      <c r="W12" s="0" t="n">
        <v>0</v>
      </c>
      <c r="X12" s="0" t="n">
        <v>46</v>
      </c>
      <c r="Y12" s="0" t="n">
        <v>0</v>
      </c>
      <c r="Z12" s="0" t="n">
        <v>0</v>
      </c>
      <c r="AA12" s="0" t="n">
        <v>0</v>
      </c>
      <c r="AB12" s="0" t="n">
        <v>30</v>
      </c>
      <c r="AC12" s="0" t="n">
        <v>0</v>
      </c>
      <c r="AD12" s="0" t="n">
        <v>2</v>
      </c>
      <c r="AE12" s="0" t="n">
        <v>1</v>
      </c>
      <c r="AF12" s="0" t="n">
        <v>0</v>
      </c>
      <c r="AG12" s="0" t="n">
        <v>0</v>
      </c>
      <c r="AH12" s="0" t="n">
        <v>0</v>
      </c>
      <c r="AI12" s="0" t="n">
        <v>5</v>
      </c>
      <c r="AJ12" s="0" t="n">
        <v>1</v>
      </c>
      <c r="AK12" s="0" t="n">
        <v>2</v>
      </c>
      <c r="AL12" s="0" t="n">
        <v>0</v>
      </c>
      <c r="AM12" s="0" t="n">
        <v>4</v>
      </c>
      <c r="AN12" s="0" t="n">
        <v>0</v>
      </c>
      <c r="AO12" s="0" t="n">
        <v>0</v>
      </c>
      <c r="AP12" s="0" t="n">
        <v>0</v>
      </c>
      <c r="AQ12" s="0" t="n">
        <v>0</v>
      </c>
      <c r="AR12" s="0" t="n">
        <v>0</v>
      </c>
      <c r="AS12" s="0" t="n">
        <v>0</v>
      </c>
      <c r="AT12" s="0" t="n">
        <v>0</v>
      </c>
      <c r="AU12" s="0" t="n">
        <v>128</v>
      </c>
    </row>
    <row r="13" customFormat="false" ht="12.8" hidden="false" customHeight="false" outlineLevel="0" collapsed="false">
      <c r="A13" s="0" t="s">
        <v>249</v>
      </c>
      <c r="B13" s="0" t="n">
        <v>0</v>
      </c>
      <c r="C13" s="0" t="n">
        <v>0</v>
      </c>
      <c r="D13" s="0" t="n">
        <v>10</v>
      </c>
      <c r="E13" s="0" t="n">
        <v>2</v>
      </c>
      <c r="F13" s="0" t="n">
        <v>2</v>
      </c>
      <c r="G13" s="0" t="n">
        <v>1</v>
      </c>
      <c r="H13" s="0" t="n">
        <v>0</v>
      </c>
      <c r="I13" s="0" t="n">
        <v>1</v>
      </c>
      <c r="J13" s="0" t="n">
        <v>0</v>
      </c>
      <c r="K13" s="0" t="n">
        <v>1</v>
      </c>
      <c r="L13" s="0" t="n">
        <v>0</v>
      </c>
      <c r="M13" s="0" t="n">
        <v>22</v>
      </c>
      <c r="N13" s="0" t="n">
        <v>0</v>
      </c>
      <c r="O13" s="0" t="n">
        <v>0</v>
      </c>
      <c r="P13" s="0" t="n">
        <v>0</v>
      </c>
      <c r="Q13" s="0" t="n">
        <v>0</v>
      </c>
      <c r="R13" s="0" t="n">
        <v>5</v>
      </c>
      <c r="S13" s="0" t="n">
        <v>1</v>
      </c>
      <c r="T13" s="0" t="n">
        <v>1</v>
      </c>
      <c r="U13" s="0" t="n">
        <v>0</v>
      </c>
      <c r="V13" s="0" t="n">
        <v>0</v>
      </c>
      <c r="W13" s="0" t="n">
        <v>1</v>
      </c>
      <c r="X13" s="0" t="n">
        <v>0</v>
      </c>
      <c r="Y13" s="0" t="n">
        <v>0</v>
      </c>
      <c r="Z13" s="0" t="n">
        <v>0</v>
      </c>
      <c r="AA13" s="0" t="n">
        <v>0</v>
      </c>
      <c r="AB13" s="0" t="n">
        <v>0</v>
      </c>
      <c r="AC13" s="0" t="n">
        <v>0</v>
      </c>
      <c r="AD13" s="0" t="n">
        <v>0</v>
      </c>
      <c r="AE13" s="0" t="n">
        <v>0</v>
      </c>
      <c r="AF13" s="0" t="n">
        <v>0</v>
      </c>
      <c r="AG13" s="0" t="n">
        <v>0</v>
      </c>
      <c r="AH13" s="0" t="n">
        <v>0</v>
      </c>
      <c r="AI13" s="0" t="n">
        <v>0</v>
      </c>
      <c r="AJ13" s="0" t="n">
        <v>0</v>
      </c>
      <c r="AK13" s="0" t="n">
        <v>3</v>
      </c>
      <c r="AL13" s="0" t="n">
        <v>2</v>
      </c>
      <c r="AM13" s="0" t="n">
        <v>4</v>
      </c>
      <c r="AN13" s="0" t="n">
        <v>0</v>
      </c>
      <c r="AO13" s="0" t="n">
        <v>0</v>
      </c>
      <c r="AP13" s="0" t="n">
        <v>0</v>
      </c>
      <c r="AQ13" s="0" t="n">
        <v>0</v>
      </c>
      <c r="AR13" s="0" t="n">
        <v>0</v>
      </c>
      <c r="AS13" s="0" t="n">
        <v>2</v>
      </c>
      <c r="AT13" s="0" t="n">
        <v>0</v>
      </c>
      <c r="AU13" s="0" t="n">
        <v>58</v>
      </c>
    </row>
    <row r="14" customFormat="false" ht="12.8" hidden="false" customHeight="false" outlineLevel="0" collapsed="false">
      <c r="A14" s="0" t="s">
        <v>252</v>
      </c>
      <c r="B14" s="0" t="n">
        <v>1</v>
      </c>
      <c r="C14" s="0" t="n">
        <v>0</v>
      </c>
      <c r="D14" s="0" t="n">
        <v>19</v>
      </c>
      <c r="E14" s="0" t="n">
        <v>2</v>
      </c>
      <c r="F14" s="0" t="n">
        <v>2</v>
      </c>
      <c r="G14" s="0" t="n">
        <v>0</v>
      </c>
      <c r="H14" s="0" t="n">
        <v>0</v>
      </c>
      <c r="I14" s="0" t="n">
        <v>4</v>
      </c>
      <c r="J14" s="0" t="n">
        <v>0</v>
      </c>
      <c r="K14" s="0" t="n">
        <v>0</v>
      </c>
      <c r="L14" s="0" t="n">
        <v>1</v>
      </c>
      <c r="M14" s="0" t="n">
        <v>3</v>
      </c>
      <c r="N14" s="0" t="n">
        <v>1</v>
      </c>
      <c r="O14" s="0" t="n">
        <v>0</v>
      </c>
      <c r="P14" s="0" t="n">
        <v>0</v>
      </c>
      <c r="Q14" s="0" t="n">
        <v>0</v>
      </c>
      <c r="R14" s="0" t="n">
        <v>0</v>
      </c>
      <c r="S14" s="0" t="n">
        <v>0</v>
      </c>
      <c r="T14" s="0" t="n">
        <v>0</v>
      </c>
      <c r="U14" s="0" t="n">
        <v>0</v>
      </c>
      <c r="V14" s="0" t="n">
        <v>0</v>
      </c>
      <c r="W14" s="0" t="n">
        <v>0</v>
      </c>
      <c r="X14" s="0" t="n">
        <v>4</v>
      </c>
      <c r="Y14" s="0" t="n">
        <v>0</v>
      </c>
      <c r="Z14" s="0" t="n">
        <v>0</v>
      </c>
      <c r="AA14" s="0" t="n">
        <v>0</v>
      </c>
      <c r="AB14" s="0" t="n">
        <v>0</v>
      </c>
      <c r="AC14" s="0" t="n">
        <v>0</v>
      </c>
      <c r="AD14" s="0" t="n">
        <v>0</v>
      </c>
      <c r="AE14" s="0" t="n">
        <v>0</v>
      </c>
      <c r="AF14" s="0" t="n">
        <v>0</v>
      </c>
      <c r="AG14" s="0" t="n">
        <v>0</v>
      </c>
      <c r="AH14" s="0" t="n">
        <v>0</v>
      </c>
      <c r="AI14" s="0" t="n">
        <v>0</v>
      </c>
      <c r="AJ14" s="0" t="n">
        <v>0</v>
      </c>
      <c r="AK14" s="0" t="n">
        <v>0</v>
      </c>
      <c r="AL14" s="0" t="n">
        <v>0</v>
      </c>
      <c r="AM14" s="0" t="n">
        <v>0</v>
      </c>
      <c r="AN14" s="0" t="n">
        <v>0</v>
      </c>
      <c r="AO14" s="0" t="n">
        <v>0</v>
      </c>
      <c r="AP14" s="0" t="n">
        <v>0</v>
      </c>
      <c r="AQ14" s="0" t="n">
        <v>0</v>
      </c>
      <c r="AR14" s="0" t="n">
        <v>0</v>
      </c>
      <c r="AS14" s="0" t="n">
        <v>0</v>
      </c>
      <c r="AT14" s="0" t="n">
        <v>0</v>
      </c>
      <c r="AU14" s="0" t="n">
        <v>37</v>
      </c>
    </row>
    <row r="15" customFormat="false" ht="12.8" hidden="false" customHeight="false" outlineLevel="0" collapsed="false">
      <c r="A15" s="0" t="s">
        <v>559</v>
      </c>
      <c r="B15" s="0" t="n">
        <v>0</v>
      </c>
      <c r="C15" s="0" t="n">
        <v>0</v>
      </c>
      <c r="D15" s="0" t="n">
        <v>0</v>
      </c>
      <c r="E15" s="0" t="n">
        <v>0</v>
      </c>
      <c r="F15" s="0" t="n">
        <v>0</v>
      </c>
      <c r="G15" s="0" t="n">
        <v>0</v>
      </c>
      <c r="H15" s="0" t="n">
        <v>0</v>
      </c>
      <c r="I15" s="0" t="n">
        <v>0</v>
      </c>
      <c r="J15" s="0" t="n">
        <v>0</v>
      </c>
      <c r="K15" s="0" t="n">
        <v>0</v>
      </c>
      <c r="L15" s="0" t="n">
        <v>0</v>
      </c>
      <c r="M15" s="0" t="n">
        <v>0</v>
      </c>
      <c r="N15" s="0" t="n">
        <v>1</v>
      </c>
      <c r="O15" s="0" t="n">
        <v>0</v>
      </c>
      <c r="P15" s="0" t="n">
        <v>0</v>
      </c>
      <c r="Q15" s="0" t="n">
        <v>0</v>
      </c>
      <c r="R15" s="0" t="n">
        <v>0</v>
      </c>
      <c r="S15" s="0" t="n">
        <v>0</v>
      </c>
      <c r="T15" s="0" t="n">
        <v>0</v>
      </c>
      <c r="U15" s="0" t="n">
        <v>0</v>
      </c>
      <c r="V15" s="0" t="n">
        <v>0</v>
      </c>
      <c r="W15" s="0" t="n">
        <v>0</v>
      </c>
      <c r="X15" s="0" t="n">
        <v>11</v>
      </c>
      <c r="Y15" s="0" t="n">
        <v>0</v>
      </c>
      <c r="Z15" s="0" t="n">
        <v>0</v>
      </c>
      <c r="AA15" s="0" t="n">
        <v>0</v>
      </c>
      <c r="AB15" s="0" t="n">
        <v>0</v>
      </c>
      <c r="AC15" s="0" t="n">
        <v>0</v>
      </c>
      <c r="AD15" s="0" t="n">
        <v>0</v>
      </c>
      <c r="AE15" s="0" t="n">
        <v>0</v>
      </c>
      <c r="AF15" s="0" t="n">
        <v>0</v>
      </c>
      <c r="AG15" s="0" t="n">
        <v>0</v>
      </c>
      <c r="AH15" s="0" t="n">
        <v>0</v>
      </c>
      <c r="AI15" s="0" t="n">
        <v>0</v>
      </c>
      <c r="AJ15" s="0" t="n">
        <v>0</v>
      </c>
      <c r="AK15" s="0" t="n">
        <v>0</v>
      </c>
      <c r="AL15" s="0" t="n">
        <v>0</v>
      </c>
      <c r="AM15" s="0" t="n">
        <v>1</v>
      </c>
      <c r="AN15" s="0" t="n">
        <v>0</v>
      </c>
      <c r="AO15" s="0" t="n">
        <v>0</v>
      </c>
      <c r="AP15" s="0" t="n">
        <v>0</v>
      </c>
      <c r="AQ15" s="0" t="n">
        <v>0</v>
      </c>
      <c r="AR15" s="0" t="n">
        <v>0</v>
      </c>
      <c r="AS15" s="0" t="n">
        <v>0</v>
      </c>
      <c r="AT15" s="0" t="n">
        <v>0</v>
      </c>
      <c r="AU15" s="0" t="n">
        <v>13</v>
      </c>
    </row>
    <row r="16" customFormat="false" ht="12.8" hidden="false" customHeight="false" outlineLevel="0" collapsed="false">
      <c r="A16" s="0" t="s">
        <v>560</v>
      </c>
      <c r="B16" s="0" t="n">
        <v>0</v>
      </c>
      <c r="C16" s="0" t="n">
        <v>0</v>
      </c>
      <c r="D16" s="0" t="n">
        <v>2</v>
      </c>
      <c r="E16" s="0" t="n">
        <v>1</v>
      </c>
      <c r="F16" s="0" t="n">
        <v>1</v>
      </c>
      <c r="G16" s="0" t="n">
        <v>1</v>
      </c>
      <c r="H16" s="0" t="n">
        <v>0</v>
      </c>
      <c r="I16" s="0" t="n">
        <v>0</v>
      </c>
      <c r="J16" s="0" t="n">
        <v>0</v>
      </c>
      <c r="K16" s="0" t="n">
        <v>0</v>
      </c>
      <c r="L16" s="0" t="n">
        <v>0</v>
      </c>
      <c r="M16" s="0" t="n">
        <v>3</v>
      </c>
      <c r="N16" s="0" t="n">
        <v>3</v>
      </c>
      <c r="O16" s="0" t="n">
        <v>0</v>
      </c>
      <c r="P16" s="0" t="n">
        <v>0</v>
      </c>
      <c r="Q16" s="0" t="n">
        <v>0</v>
      </c>
      <c r="R16" s="0" t="n">
        <v>1</v>
      </c>
      <c r="S16" s="0" t="n">
        <v>0</v>
      </c>
      <c r="T16" s="0" t="n">
        <v>0</v>
      </c>
      <c r="U16" s="0" t="n">
        <v>1</v>
      </c>
      <c r="V16" s="0" t="n">
        <v>0</v>
      </c>
      <c r="W16" s="0" t="n">
        <v>1</v>
      </c>
      <c r="X16" s="0" t="n">
        <v>1</v>
      </c>
      <c r="Y16" s="0" t="n">
        <v>1</v>
      </c>
      <c r="Z16" s="0" t="n">
        <v>0</v>
      </c>
      <c r="AA16" s="0" t="n">
        <v>0</v>
      </c>
      <c r="AB16" s="0" t="n">
        <v>0</v>
      </c>
      <c r="AC16" s="0" t="n">
        <v>0</v>
      </c>
      <c r="AD16" s="0" t="n">
        <v>0</v>
      </c>
      <c r="AE16" s="0" t="n">
        <v>0</v>
      </c>
      <c r="AF16" s="0" t="n">
        <v>0</v>
      </c>
      <c r="AG16" s="0" t="n">
        <v>0</v>
      </c>
      <c r="AH16" s="0" t="n">
        <v>0</v>
      </c>
      <c r="AI16" s="0" t="n">
        <v>0</v>
      </c>
      <c r="AJ16" s="0" t="n">
        <v>0</v>
      </c>
      <c r="AK16" s="0" t="n">
        <v>0</v>
      </c>
      <c r="AL16" s="0" t="n">
        <v>1</v>
      </c>
      <c r="AM16" s="0" t="n">
        <v>1</v>
      </c>
      <c r="AN16" s="0" t="n">
        <v>0</v>
      </c>
      <c r="AO16" s="0" t="n">
        <v>0</v>
      </c>
      <c r="AP16" s="0" t="n">
        <v>0</v>
      </c>
      <c r="AQ16" s="0" t="n">
        <v>0</v>
      </c>
      <c r="AR16" s="0" t="n">
        <v>0</v>
      </c>
      <c r="AS16" s="0" t="n">
        <v>0</v>
      </c>
      <c r="AT16" s="0" t="n">
        <v>0</v>
      </c>
      <c r="AU16" s="0" t="n">
        <v>18</v>
      </c>
    </row>
    <row r="17" customFormat="false" ht="12.8" hidden="false" customHeight="false" outlineLevel="0" collapsed="false">
      <c r="A17" s="0" t="s">
        <v>273</v>
      </c>
      <c r="B17" s="0" t="n">
        <v>0</v>
      </c>
      <c r="C17" s="0" t="n">
        <v>6</v>
      </c>
      <c r="D17" s="0" t="n">
        <v>7</v>
      </c>
      <c r="E17" s="0" t="n">
        <v>6</v>
      </c>
      <c r="F17" s="0" t="n">
        <v>1</v>
      </c>
      <c r="G17" s="0" t="n">
        <v>0</v>
      </c>
      <c r="H17" s="0" t="n">
        <v>0</v>
      </c>
      <c r="I17" s="0" t="n">
        <v>0</v>
      </c>
      <c r="J17" s="0" t="n">
        <v>0</v>
      </c>
      <c r="K17" s="0" t="n">
        <v>0</v>
      </c>
      <c r="L17" s="0" t="n">
        <v>0</v>
      </c>
      <c r="M17" s="0" t="n">
        <v>1</v>
      </c>
      <c r="N17" s="0" t="n">
        <v>0</v>
      </c>
      <c r="O17" s="0" t="n">
        <v>0</v>
      </c>
      <c r="P17" s="0" t="n">
        <v>0</v>
      </c>
      <c r="Q17" s="0" t="n">
        <v>22</v>
      </c>
      <c r="R17" s="0" t="n">
        <v>31</v>
      </c>
      <c r="S17" s="0" t="n">
        <v>1</v>
      </c>
      <c r="T17" s="0" t="n">
        <v>0</v>
      </c>
      <c r="U17" s="0" t="n">
        <v>0</v>
      </c>
      <c r="V17" s="0" t="n">
        <v>0</v>
      </c>
      <c r="W17" s="0" t="n">
        <v>0</v>
      </c>
      <c r="X17" s="0" t="n">
        <v>178</v>
      </c>
      <c r="Y17" s="0" t="n">
        <v>0</v>
      </c>
      <c r="Z17" s="0" t="n">
        <v>0</v>
      </c>
      <c r="AA17" s="0" t="n">
        <v>0</v>
      </c>
      <c r="AB17" s="0" t="n">
        <v>0</v>
      </c>
      <c r="AC17" s="0" t="n">
        <v>0</v>
      </c>
      <c r="AD17" s="0" t="n">
        <v>0</v>
      </c>
      <c r="AE17" s="0" t="n">
        <v>0</v>
      </c>
      <c r="AF17" s="0" t="n">
        <v>0</v>
      </c>
      <c r="AG17" s="0" t="n">
        <v>3</v>
      </c>
      <c r="AH17" s="0" t="n">
        <v>0</v>
      </c>
      <c r="AI17" s="0" t="n">
        <v>0</v>
      </c>
      <c r="AJ17" s="0" t="n">
        <v>0</v>
      </c>
      <c r="AK17" s="0" t="n">
        <v>2</v>
      </c>
      <c r="AL17" s="0" t="n">
        <v>10</v>
      </c>
      <c r="AM17" s="0" t="n">
        <v>1</v>
      </c>
      <c r="AN17" s="0" t="n">
        <v>0</v>
      </c>
      <c r="AO17" s="0" t="n">
        <v>0</v>
      </c>
      <c r="AP17" s="0" t="n">
        <v>0</v>
      </c>
      <c r="AQ17" s="0" t="n">
        <v>0</v>
      </c>
      <c r="AR17" s="0" t="n">
        <v>0</v>
      </c>
      <c r="AS17" s="0" t="n">
        <v>0</v>
      </c>
      <c r="AT17" s="0" t="n">
        <v>0</v>
      </c>
      <c r="AU17" s="0" t="n">
        <v>269</v>
      </c>
    </row>
    <row r="18" customFormat="false" ht="12.8" hidden="false" customHeight="false" outlineLevel="0" collapsed="false">
      <c r="A18" s="0" t="s">
        <v>279</v>
      </c>
      <c r="B18" s="0" t="n">
        <v>0</v>
      </c>
      <c r="C18" s="0" t="n">
        <v>0</v>
      </c>
      <c r="D18" s="0" t="n">
        <v>1</v>
      </c>
      <c r="E18" s="0" t="n">
        <v>10</v>
      </c>
      <c r="F18" s="0" t="n">
        <v>0</v>
      </c>
      <c r="G18" s="0" t="n">
        <v>0</v>
      </c>
      <c r="H18" s="0" t="n">
        <v>0</v>
      </c>
      <c r="I18" s="0" t="n">
        <v>0</v>
      </c>
      <c r="J18" s="0" t="n">
        <v>0</v>
      </c>
      <c r="K18" s="0" t="n">
        <v>0</v>
      </c>
      <c r="L18" s="0" t="n">
        <v>0</v>
      </c>
      <c r="M18" s="0" t="n">
        <v>0</v>
      </c>
      <c r="N18" s="0" t="n">
        <v>0</v>
      </c>
      <c r="O18" s="0" t="n">
        <v>0</v>
      </c>
      <c r="P18" s="0" t="n">
        <v>0</v>
      </c>
      <c r="Q18" s="0" t="n">
        <v>7</v>
      </c>
      <c r="R18" s="0" t="n">
        <v>5</v>
      </c>
      <c r="S18" s="0" t="n">
        <v>0</v>
      </c>
      <c r="T18" s="0" t="n">
        <v>0</v>
      </c>
      <c r="U18" s="0" t="n">
        <v>0</v>
      </c>
      <c r="V18" s="0" t="n">
        <v>0</v>
      </c>
      <c r="W18" s="0" t="n">
        <v>0</v>
      </c>
      <c r="X18" s="0" t="n">
        <v>2</v>
      </c>
      <c r="Y18" s="0" t="n">
        <v>0</v>
      </c>
      <c r="Z18" s="0" t="n">
        <v>0</v>
      </c>
      <c r="AA18" s="0" t="n">
        <v>0</v>
      </c>
      <c r="AB18" s="0" t="n">
        <v>1</v>
      </c>
      <c r="AC18" s="0" t="n">
        <v>0</v>
      </c>
      <c r="AD18" s="0" t="n">
        <v>0</v>
      </c>
      <c r="AE18" s="0" t="n">
        <v>0</v>
      </c>
      <c r="AF18" s="0" t="n">
        <v>0</v>
      </c>
      <c r="AG18" s="0" t="n">
        <v>0</v>
      </c>
      <c r="AH18" s="0" t="n">
        <v>0</v>
      </c>
      <c r="AI18" s="0" t="n">
        <v>0</v>
      </c>
      <c r="AJ18" s="0" t="n">
        <v>0</v>
      </c>
      <c r="AK18" s="0" t="n">
        <v>2</v>
      </c>
      <c r="AL18" s="0" t="n">
        <v>0</v>
      </c>
      <c r="AM18" s="0" t="n">
        <v>0</v>
      </c>
      <c r="AN18" s="0" t="n">
        <v>0</v>
      </c>
      <c r="AO18" s="0" t="n">
        <v>0</v>
      </c>
      <c r="AP18" s="0" t="n">
        <v>0</v>
      </c>
      <c r="AQ18" s="0" t="n">
        <v>0</v>
      </c>
      <c r="AR18" s="0" t="n">
        <v>0</v>
      </c>
      <c r="AS18" s="0" t="n">
        <v>0</v>
      </c>
      <c r="AT18" s="0" t="n">
        <v>0</v>
      </c>
      <c r="AU18" s="0" t="n">
        <v>28</v>
      </c>
    </row>
    <row r="19" customFormat="false" ht="12.8" hidden="false" customHeight="false" outlineLevel="0" collapsed="false">
      <c r="A19" s="0" t="s">
        <v>282</v>
      </c>
      <c r="B19" s="0" t="n">
        <v>0</v>
      </c>
      <c r="C19" s="0" t="n">
        <v>0</v>
      </c>
      <c r="D19" s="0" t="n">
        <v>1</v>
      </c>
      <c r="E19" s="0" t="n">
        <v>0</v>
      </c>
      <c r="F19" s="0" t="n">
        <v>1</v>
      </c>
      <c r="G19" s="0" t="n">
        <v>0</v>
      </c>
      <c r="H19" s="0" t="n">
        <v>0</v>
      </c>
      <c r="I19" s="0" t="n">
        <v>0</v>
      </c>
      <c r="J19" s="0" t="n">
        <v>1</v>
      </c>
      <c r="K19" s="0" t="n">
        <v>0</v>
      </c>
      <c r="L19" s="0" t="n">
        <v>0</v>
      </c>
      <c r="M19" s="0" t="n">
        <v>1</v>
      </c>
      <c r="N19" s="0" t="n">
        <v>0</v>
      </c>
      <c r="O19" s="0" t="n">
        <v>0</v>
      </c>
      <c r="P19" s="0" t="n">
        <v>0</v>
      </c>
      <c r="Q19" s="0" t="n">
        <v>0</v>
      </c>
      <c r="R19" s="0" t="n">
        <v>1</v>
      </c>
      <c r="S19" s="0" t="n">
        <v>0</v>
      </c>
      <c r="T19" s="0" t="n">
        <v>0</v>
      </c>
      <c r="U19" s="0" t="n">
        <v>0</v>
      </c>
      <c r="V19" s="0" t="n">
        <v>0</v>
      </c>
      <c r="W19" s="0" t="n">
        <v>1</v>
      </c>
      <c r="X19" s="0" t="n">
        <v>4</v>
      </c>
      <c r="Y19" s="0" t="n">
        <v>0</v>
      </c>
      <c r="Z19" s="0" t="n">
        <v>0</v>
      </c>
      <c r="AA19" s="0" t="n">
        <v>2</v>
      </c>
      <c r="AB19" s="0" t="n">
        <v>0</v>
      </c>
      <c r="AC19" s="0" t="n">
        <v>0</v>
      </c>
      <c r="AD19" s="0" t="n">
        <v>0</v>
      </c>
      <c r="AE19" s="0" t="n">
        <v>0</v>
      </c>
      <c r="AF19" s="0" t="n">
        <v>0</v>
      </c>
      <c r="AG19" s="0" t="n">
        <v>0</v>
      </c>
      <c r="AH19" s="0" t="n">
        <v>0</v>
      </c>
      <c r="AI19" s="0" t="n">
        <v>3</v>
      </c>
      <c r="AJ19" s="0" t="n">
        <v>0</v>
      </c>
      <c r="AK19" s="0" t="n">
        <v>0</v>
      </c>
      <c r="AL19" s="0" t="n">
        <v>1</v>
      </c>
      <c r="AM19" s="0" t="n">
        <v>0</v>
      </c>
      <c r="AN19" s="0" t="n">
        <v>0</v>
      </c>
      <c r="AO19" s="0" t="n">
        <v>0</v>
      </c>
      <c r="AP19" s="0" t="n">
        <v>0</v>
      </c>
      <c r="AQ19" s="0" t="n">
        <v>0</v>
      </c>
      <c r="AR19" s="0" t="n">
        <v>0</v>
      </c>
      <c r="AS19" s="0" t="n">
        <v>0</v>
      </c>
      <c r="AT19" s="0" t="n">
        <v>0</v>
      </c>
      <c r="AU19" s="0" t="n">
        <v>16</v>
      </c>
    </row>
    <row r="20" customFormat="false" ht="12.8" hidden="false" customHeight="false" outlineLevel="0" collapsed="false">
      <c r="A20" s="0" t="s">
        <v>285</v>
      </c>
      <c r="B20" s="0" t="n">
        <v>0</v>
      </c>
      <c r="C20" s="0" t="n">
        <v>0</v>
      </c>
      <c r="D20" s="0" t="n">
        <v>1</v>
      </c>
      <c r="E20" s="0" t="n">
        <v>0</v>
      </c>
      <c r="F20" s="0" t="n">
        <v>1</v>
      </c>
      <c r="G20" s="0" t="n">
        <v>0</v>
      </c>
      <c r="H20" s="0" t="n">
        <v>0</v>
      </c>
      <c r="I20" s="0" t="n">
        <v>2</v>
      </c>
      <c r="J20" s="0" t="n">
        <v>0</v>
      </c>
      <c r="K20" s="0" t="n">
        <v>0</v>
      </c>
      <c r="L20" s="0" t="n">
        <v>1</v>
      </c>
      <c r="M20" s="0" t="n">
        <v>0</v>
      </c>
      <c r="N20" s="0" t="n">
        <v>0</v>
      </c>
      <c r="O20" s="0" t="n">
        <v>0</v>
      </c>
      <c r="P20" s="0" t="n">
        <v>0</v>
      </c>
      <c r="Q20" s="0" t="n">
        <v>0</v>
      </c>
      <c r="R20" s="0" t="n">
        <v>0</v>
      </c>
      <c r="S20" s="0" t="n">
        <v>0</v>
      </c>
      <c r="T20" s="0" t="n">
        <v>0</v>
      </c>
      <c r="U20" s="0" t="n">
        <v>0</v>
      </c>
      <c r="V20" s="0" t="n">
        <v>0</v>
      </c>
      <c r="W20" s="0" t="n">
        <v>0</v>
      </c>
      <c r="X20" s="0" t="n">
        <v>15</v>
      </c>
      <c r="Y20" s="0" t="n">
        <v>0</v>
      </c>
      <c r="Z20" s="0" t="n">
        <v>0</v>
      </c>
      <c r="AA20" s="0" t="n">
        <v>0</v>
      </c>
      <c r="AB20" s="0" t="n">
        <v>1</v>
      </c>
      <c r="AC20" s="0" t="n">
        <v>0</v>
      </c>
      <c r="AD20" s="0" t="n">
        <v>1</v>
      </c>
      <c r="AE20" s="0" t="n">
        <v>0</v>
      </c>
      <c r="AF20" s="0" t="n">
        <v>0</v>
      </c>
      <c r="AG20" s="0" t="n">
        <v>0</v>
      </c>
      <c r="AH20" s="0" t="n">
        <v>0</v>
      </c>
      <c r="AI20" s="0" t="n">
        <v>7</v>
      </c>
      <c r="AJ20" s="0" t="n">
        <v>0</v>
      </c>
      <c r="AK20" s="0" t="n">
        <v>3</v>
      </c>
      <c r="AL20" s="0" t="n">
        <v>0</v>
      </c>
      <c r="AM20" s="0" t="n">
        <v>1</v>
      </c>
      <c r="AN20" s="0" t="n">
        <v>0</v>
      </c>
      <c r="AO20" s="0" t="n">
        <v>0</v>
      </c>
      <c r="AP20" s="0" t="n">
        <v>0</v>
      </c>
      <c r="AQ20" s="0" t="n">
        <v>0</v>
      </c>
      <c r="AR20" s="0" t="n">
        <v>0</v>
      </c>
      <c r="AS20" s="0" t="n">
        <v>0</v>
      </c>
      <c r="AT20" s="0" t="n">
        <v>0</v>
      </c>
      <c r="AU20" s="0" t="n">
        <v>33</v>
      </c>
    </row>
    <row r="21" customFormat="false" ht="12.8" hidden="false" customHeight="false" outlineLevel="0" collapsed="false">
      <c r="A21" s="0" t="s">
        <v>288</v>
      </c>
      <c r="B21" s="0" t="n">
        <v>0</v>
      </c>
      <c r="C21" s="0" t="n">
        <v>0</v>
      </c>
      <c r="D21" s="0" t="n">
        <v>3</v>
      </c>
      <c r="E21" s="0" t="n">
        <v>0</v>
      </c>
      <c r="F21" s="0" t="n">
        <v>0</v>
      </c>
      <c r="G21" s="0" t="n">
        <v>0</v>
      </c>
      <c r="H21" s="0" t="n">
        <v>0</v>
      </c>
      <c r="I21" s="0" t="n">
        <v>0</v>
      </c>
      <c r="J21" s="0" t="n">
        <v>0</v>
      </c>
      <c r="K21" s="0" t="n">
        <v>0</v>
      </c>
      <c r="L21" s="0" t="n">
        <v>0</v>
      </c>
      <c r="M21" s="0" t="n">
        <v>0</v>
      </c>
      <c r="N21" s="0" t="n">
        <v>0</v>
      </c>
      <c r="O21" s="0" t="n">
        <v>0</v>
      </c>
      <c r="P21" s="0" t="n">
        <v>0</v>
      </c>
      <c r="Q21" s="0" t="n">
        <v>3</v>
      </c>
      <c r="R21" s="0" t="n">
        <v>2</v>
      </c>
      <c r="S21" s="0" t="n">
        <v>0</v>
      </c>
      <c r="T21" s="0" t="n">
        <v>1</v>
      </c>
      <c r="U21" s="0" t="n">
        <v>0</v>
      </c>
      <c r="V21" s="0" t="n">
        <v>0</v>
      </c>
      <c r="W21" s="0" t="n">
        <v>0</v>
      </c>
      <c r="X21" s="0" t="n">
        <v>45</v>
      </c>
      <c r="Y21" s="0" t="n">
        <v>0</v>
      </c>
      <c r="Z21" s="0" t="n">
        <v>0</v>
      </c>
      <c r="AA21" s="0" t="n">
        <v>0</v>
      </c>
      <c r="AB21" s="0" t="n">
        <v>6</v>
      </c>
      <c r="AC21" s="0" t="n">
        <v>0</v>
      </c>
      <c r="AD21" s="0" t="n">
        <v>1</v>
      </c>
      <c r="AE21" s="0" t="n">
        <v>0</v>
      </c>
      <c r="AF21" s="0" t="n">
        <v>2</v>
      </c>
      <c r="AG21" s="0" t="n">
        <v>0</v>
      </c>
      <c r="AH21" s="0" t="n">
        <v>0</v>
      </c>
      <c r="AI21" s="0" t="n">
        <v>0</v>
      </c>
      <c r="AJ21" s="0" t="n">
        <v>7</v>
      </c>
      <c r="AK21" s="0" t="n">
        <v>0</v>
      </c>
      <c r="AL21" s="0" t="n">
        <v>0</v>
      </c>
      <c r="AM21" s="0" t="n">
        <v>0</v>
      </c>
      <c r="AN21" s="0" t="n">
        <v>0</v>
      </c>
      <c r="AO21" s="0" t="n">
        <v>0</v>
      </c>
      <c r="AP21" s="0" t="n">
        <v>0</v>
      </c>
      <c r="AQ21" s="0" t="n">
        <v>0</v>
      </c>
      <c r="AR21" s="0" t="n">
        <v>0</v>
      </c>
      <c r="AS21" s="0" t="n">
        <v>0</v>
      </c>
      <c r="AT21" s="0" t="n">
        <v>0</v>
      </c>
      <c r="AU21" s="0" t="n">
        <v>70</v>
      </c>
    </row>
    <row r="22" customFormat="false" ht="12.8" hidden="false" customHeight="false" outlineLevel="0" collapsed="false">
      <c r="A22" s="0" t="s">
        <v>291</v>
      </c>
      <c r="B22" s="0" t="n">
        <v>1</v>
      </c>
      <c r="C22" s="0" t="n">
        <v>0</v>
      </c>
      <c r="D22" s="0" t="n">
        <v>3</v>
      </c>
      <c r="E22" s="0" t="n">
        <v>0</v>
      </c>
      <c r="F22" s="0" t="n">
        <v>0</v>
      </c>
      <c r="G22" s="0" t="n">
        <v>0</v>
      </c>
      <c r="H22" s="0" t="n">
        <v>0</v>
      </c>
      <c r="I22" s="0" t="n">
        <v>0</v>
      </c>
      <c r="J22" s="0" t="n">
        <v>0</v>
      </c>
      <c r="K22" s="0" t="n">
        <v>5</v>
      </c>
      <c r="L22" s="0" t="n">
        <v>0</v>
      </c>
      <c r="M22" s="0" t="n">
        <v>1</v>
      </c>
      <c r="N22" s="0" t="n">
        <v>0</v>
      </c>
      <c r="O22" s="0" t="n">
        <v>0</v>
      </c>
      <c r="P22" s="0" t="n">
        <v>0</v>
      </c>
      <c r="Q22" s="0" t="n">
        <v>1</v>
      </c>
      <c r="R22" s="0" t="n">
        <v>7</v>
      </c>
      <c r="S22" s="0" t="n">
        <v>0</v>
      </c>
      <c r="T22" s="0" t="n">
        <v>0</v>
      </c>
      <c r="U22" s="0" t="n">
        <v>1</v>
      </c>
      <c r="V22" s="0" t="n">
        <v>0</v>
      </c>
      <c r="W22" s="0" t="n">
        <v>0</v>
      </c>
      <c r="X22" s="0" t="n">
        <v>17</v>
      </c>
      <c r="Y22" s="0" t="n">
        <v>0</v>
      </c>
      <c r="Z22" s="0" t="n">
        <v>0</v>
      </c>
      <c r="AA22" s="0" t="n">
        <v>0</v>
      </c>
      <c r="AB22" s="0" t="n">
        <v>28</v>
      </c>
      <c r="AC22" s="0" t="n">
        <v>0</v>
      </c>
      <c r="AD22" s="0" t="n">
        <v>3</v>
      </c>
      <c r="AE22" s="0" t="n">
        <v>0</v>
      </c>
      <c r="AF22" s="0" t="n">
        <v>1</v>
      </c>
      <c r="AG22" s="0" t="n">
        <v>0</v>
      </c>
      <c r="AH22" s="0" t="n">
        <v>1</v>
      </c>
      <c r="AI22" s="0" t="n">
        <v>1</v>
      </c>
      <c r="AJ22" s="0" t="n">
        <v>0</v>
      </c>
      <c r="AK22" s="0" t="n">
        <v>0</v>
      </c>
      <c r="AL22" s="0" t="n">
        <v>3</v>
      </c>
      <c r="AM22" s="0" t="n">
        <v>4</v>
      </c>
      <c r="AN22" s="0" t="n">
        <v>0</v>
      </c>
      <c r="AO22" s="0" t="n">
        <v>0</v>
      </c>
      <c r="AP22" s="0" t="n">
        <v>0</v>
      </c>
      <c r="AQ22" s="0" t="n">
        <v>0</v>
      </c>
      <c r="AR22" s="0" t="n">
        <v>0</v>
      </c>
      <c r="AS22" s="0" t="n">
        <v>0</v>
      </c>
      <c r="AT22" s="0" t="n">
        <v>0</v>
      </c>
      <c r="AU22" s="0" t="n">
        <v>77</v>
      </c>
    </row>
    <row r="23" customFormat="false" ht="12.8" hidden="false" customHeight="false" outlineLevel="0" collapsed="false">
      <c r="A23" s="0" t="s">
        <v>294</v>
      </c>
      <c r="B23" s="0" t="n">
        <v>0</v>
      </c>
      <c r="C23" s="0" t="n">
        <v>0</v>
      </c>
      <c r="D23" s="0" t="n">
        <v>1</v>
      </c>
      <c r="E23" s="0" t="n">
        <v>1</v>
      </c>
      <c r="F23" s="0" t="n">
        <v>0</v>
      </c>
      <c r="G23" s="0" t="n">
        <v>0</v>
      </c>
      <c r="H23" s="0" t="n">
        <v>0</v>
      </c>
      <c r="I23" s="0" t="n">
        <v>0</v>
      </c>
      <c r="J23" s="0" t="n">
        <v>0</v>
      </c>
      <c r="K23" s="0" t="n">
        <v>1</v>
      </c>
      <c r="L23" s="0" t="n">
        <v>0</v>
      </c>
      <c r="M23" s="0" t="n">
        <v>0</v>
      </c>
      <c r="N23" s="0" t="n">
        <v>0</v>
      </c>
      <c r="O23" s="0" t="n">
        <v>0</v>
      </c>
      <c r="P23" s="0" t="n">
        <v>0</v>
      </c>
      <c r="Q23" s="0" t="n">
        <v>0</v>
      </c>
      <c r="R23" s="0" t="n">
        <v>0</v>
      </c>
      <c r="S23" s="0" t="n">
        <v>0</v>
      </c>
      <c r="T23" s="0" t="n">
        <v>0</v>
      </c>
      <c r="U23" s="0" t="n">
        <v>0</v>
      </c>
      <c r="V23" s="0" t="n">
        <v>0</v>
      </c>
      <c r="W23" s="0" t="n">
        <v>0</v>
      </c>
      <c r="X23" s="0" t="n">
        <v>4</v>
      </c>
      <c r="Y23" s="0" t="n">
        <v>0</v>
      </c>
      <c r="Z23" s="0" t="n">
        <v>0</v>
      </c>
      <c r="AA23" s="0" t="n">
        <v>0</v>
      </c>
      <c r="AB23" s="0" t="n">
        <v>1</v>
      </c>
      <c r="AC23" s="0" t="n">
        <v>0</v>
      </c>
      <c r="AD23" s="0" t="n">
        <v>0</v>
      </c>
      <c r="AE23" s="0" t="n">
        <v>0</v>
      </c>
      <c r="AF23" s="0" t="n">
        <v>1</v>
      </c>
      <c r="AG23" s="0" t="n">
        <v>0</v>
      </c>
      <c r="AH23" s="0" t="n">
        <v>0</v>
      </c>
      <c r="AI23" s="0" t="n">
        <v>1</v>
      </c>
      <c r="AJ23" s="0" t="n">
        <v>0</v>
      </c>
      <c r="AK23" s="0" t="n">
        <v>2</v>
      </c>
      <c r="AL23" s="0" t="n">
        <v>1</v>
      </c>
      <c r="AM23" s="0" t="n">
        <v>0</v>
      </c>
      <c r="AN23" s="0" t="n">
        <v>0</v>
      </c>
      <c r="AO23" s="0" t="n">
        <v>1</v>
      </c>
      <c r="AP23" s="0" t="n">
        <v>0</v>
      </c>
      <c r="AQ23" s="0" t="n">
        <v>0</v>
      </c>
      <c r="AR23" s="0" t="n">
        <v>0</v>
      </c>
      <c r="AS23" s="0" t="n">
        <v>0</v>
      </c>
      <c r="AT23" s="0" t="n">
        <v>1</v>
      </c>
      <c r="AU23" s="0" t="n">
        <v>15</v>
      </c>
    </row>
    <row r="24" customFormat="false" ht="12.8" hidden="false" customHeight="false" outlineLevel="0" collapsed="false">
      <c r="A24" s="0" t="s">
        <v>296</v>
      </c>
      <c r="B24" s="0" t="n">
        <v>0</v>
      </c>
      <c r="C24" s="0" t="n">
        <v>0</v>
      </c>
      <c r="D24" s="0" t="n">
        <v>0</v>
      </c>
      <c r="E24" s="0" t="n">
        <v>4</v>
      </c>
      <c r="F24" s="0" t="n">
        <v>0</v>
      </c>
      <c r="G24" s="0" t="n">
        <v>0</v>
      </c>
      <c r="H24" s="0" t="n">
        <v>0</v>
      </c>
      <c r="I24" s="0" t="n">
        <v>0</v>
      </c>
      <c r="J24" s="0" t="n">
        <v>0</v>
      </c>
      <c r="K24" s="0" t="n">
        <v>2</v>
      </c>
      <c r="L24" s="0" t="n">
        <v>0</v>
      </c>
      <c r="M24" s="0" t="n">
        <v>1</v>
      </c>
      <c r="N24" s="0" t="n">
        <v>0</v>
      </c>
      <c r="O24" s="0" t="n">
        <v>0</v>
      </c>
      <c r="P24" s="0" t="n">
        <v>0</v>
      </c>
      <c r="Q24" s="0" t="n">
        <v>1</v>
      </c>
      <c r="R24" s="0" t="n">
        <v>4</v>
      </c>
      <c r="S24" s="0" t="n">
        <v>1</v>
      </c>
      <c r="T24" s="0" t="n">
        <v>0</v>
      </c>
      <c r="U24" s="0" t="n">
        <v>0</v>
      </c>
      <c r="V24" s="0" t="n">
        <v>0</v>
      </c>
      <c r="W24" s="0" t="n">
        <v>0</v>
      </c>
      <c r="X24" s="0" t="n">
        <v>28</v>
      </c>
      <c r="Y24" s="0" t="n">
        <v>0</v>
      </c>
      <c r="Z24" s="0" t="n">
        <v>0</v>
      </c>
      <c r="AA24" s="0" t="n">
        <v>0</v>
      </c>
      <c r="AB24" s="0" t="n">
        <v>7</v>
      </c>
      <c r="AC24" s="0" t="n">
        <v>0</v>
      </c>
      <c r="AD24" s="0" t="n">
        <v>2</v>
      </c>
      <c r="AE24" s="0" t="n">
        <v>0</v>
      </c>
      <c r="AF24" s="0" t="n">
        <v>7</v>
      </c>
      <c r="AG24" s="0" t="n">
        <v>0</v>
      </c>
      <c r="AH24" s="0" t="n">
        <v>0</v>
      </c>
      <c r="AI24" s="0" t="n">
        <v>0</v>
      </c>
      <c r="AJ24" s="0" t="n">
        <v>0</v>
      </c>
      <c r="AK24" s="0" t="n">
        <v>1</v>
      </c>
      <c r="AL24" s="0" t="n">
        <v>3</v>
      </c>
      <c r="AM24" s="0" t="n">
        <v>0</v>
      </c>
      <c r="AN24" s="0" t="n">
        <v>0</v>
      </c>
      <c r="AO24" s="0" t="n">
        <v>0</v>
      </c>
      <c r="AP24" s="0" t="n">
        <v>0</v>
      </c>
      <c r="AQ24" s="0" t="n">
        <v>0</v>
      </c>
      <c r="AR24" s="0" t="n">
        <v>0</v>
      </c>
      <c r="AS24" s="0" t="n">
        <v>0</v>
      </c>
      <c r="AT24" s="0" t="n">
        <v>0</v>
      </c>
      <c r="AU24" s="0" t="n">
        <v>61</v>
      </c>
    </row>
    <row r="25" customFormat="false" ht="12.8" hidden="false" customHeight="false" outlineLevel="0" collapsed="false">
      <c r="A25" s="0" t="s">
        <v>306</v>
      </c>
      <c r="B25" s="0" t="n">
        <v>0</v>
      </c>
      <c r="C25" s="0" t="n">
        <v>0</v>
      </c>
      <c r="D25" s="0" t="n">
        <v>3</v>
      </c>
      <c r="E25" s="0" t="n">
        <v>10</v>
      </c>
      <c r="F25" s="0" t="n">
        <v>0</v>
      </c>
      <c r="G25" s="0" t="n">
        <v>0</v>
      </c>
      <c r="H25" s="0" t="n">
        <v>0</v>
      </c>
      <c r="I25" s="0" t="n">
        <v>0</v>
      </c>
      <c r="J25" s="0" t="n">
        <v>0</v>
      </c>
      <c r="K25" s="0" t="n">
        <v>1</v>
      </c>
      <c r="L25" s="0" t="n">
        <v>0</v>
      </c>
      <c r="M25" s="0" t="n">
        <v>0</v>
      </c>
      <c r="N25" s="0" t="n">
        <v>0</v>
      </c>
      <c r="O25" s="0" t="n">
        <v>2</v>
      </c>
      <c r="P25" s="0" t="n">
        <v>1</v>
      </c>
      <c r="Q25" s="0" t="n">
        <v>1</v>
      </c>
      <c r="R25" s="0" t="n">
        <v>14</v>
      </c>
      <c r="S25" s="0" t="n">
        <v>0</v>
      </c>
      <c r="T25" s="0" t="n">
        <v>0</v>
      </c>
      <c r="U25" s="0" t="n">
        <v>1</v>
      </c>
      <c r="V25" s="0" t="n">
        <v>0</v>
      </c>
      <c r="W25" s="0" t="n">
        <v>0</v>
      </c>
      <c r="X25" s="0" t="n">
        <v>17</v>
      </c>
      <c r="Y25" s="0" t="n">
        <v>0</v>
      </c>
      <c r="Z25" s="0" t="n">
        <v>1</v>
      </c>
      <c r="AA25" s="0" t="n">
        <v>0</v>
      </c>
      <c r="AB25" s="0" t="n">
        <v>18</v>
      </c>
      <c r="AC25" s="0" t="n">
        <v>0</v>
      </c>
      <c r="AD25" s="0" t="n">
        <v>0</v>
      </c>
      <c r="AE25" s="0" t="n">
        <v>3</v>
      </c>
      <c r="AF25" s="0" t="n">
        <v>0</v>
      </c>
      <c r="AG25" s="0" t="n">
        <v>0</v>
      </c>
      <c r="AH25" s="0" t="n">
        <v>0</v>
      </c>
      <c r="AI25" s="0" t="n">
        <v>2</v>
      </c>
      <c r="AJ25" s="0" t="n">
        <v>0</v>
      </c>
      <c r="AK25" s="0" t="n">
        <v>3</v>
      </c>
      <c r="AL25" s="0" t="n">
        <v>0</v>
      </c>
      <c r="AM25" s="0" t="n">
        <v>1</v>
      </c>
      <c r="AN25" s="0" t="n">
        <v>2</v>
      </c>
      <c r="AO25" s="0" t="n">
        <v>0</v>
      </c>
      <c r="AP25" s="0" t="n">
        <v>0</v>
      </c>
      <c r="AQ25" s="0" t="n">
        <v>0</v>
      </c>
      <c r="AR25" s="0" t="n">
        <v>2</v>
      </c>
      <c r="AS25" s="0" t="n">
        <v>1</v>
      </c>
      <c r="AT25" s="0" t="n">
        <v>0</v>
      </c>
      <c r="AU25" s="0" t="n">
        <v>83</v>
      </c>
    </row>
    <row r="26" customFormat="false" ht="12.8" hidden="false" customHeight="false" outlineLevel="0" collapsed="false">
      <c r="A26" s="0" t="s">
        <v>329</v>
      </c>
      <c r="B26" s="0" t="n">
        <v>0</v>
      </c>
      <c r="C26" s="0" t="n">
        <v>0</v>
      </c>
      <c r="D26" s="0" t="n">
        <v>0</v>
      </c>
      <c r="E26" s="0" t="n">
        <v>0</v>
      </c>
      <c r="F26" s="0" t="n">
        <v>0</v>
      </c>
      <c r="G26" s="0" t="n">
        <v>0</v>
      </c>
      <c r="H26" s="0" t="n">
        <v>0</v>
      </c>
      <c r="I26" s="0" t="n">
        <v>0</v>
      </c>
      <c r="J26" s="0" t="n">
        <v>0</v>
      </c>
      <c r="K26" s="0" t="n">
        <v>0</v>
      </c>
      <c r="L26" s="0" t="n">
        <v>0</v>
      </c>
      <c r="M26" s="0" t="n">
        <v>0</v>
      </c>
      <c r="N26" s="0" t="n">
        <v>0</v>
      </c>
      <c r="O26" s="0" t="n">
        <v>0</v>
      </c>
      <c r="P26" s="0" t="n">
        <v>0</v>
      </c>
      <c r="Q26" s="0" t="n">
        <v>0</v>
      </c>
      <c r="R26" s="0" t="n">
        <v>1</v>
      </c>
      <c r="S26" s="0" t="n">
        <v>0</v>
      </c>
      <c r="T26" s="0" t="n">
        <v>0</v>
      </c>
      <c r="U26" s="0" t="n">
        <v>0</v>
      </c>
      <c r="V26" s="0" t="n">
        <v>0</v>
      </c>
      <c r="W26" s="0" t="n">
        <v>0</v>
      </c>
      <c r="X26" s="0" t="n">
        <v>0</v>
      </c>
      <c r="Y26" s="0" t="n">
        <v>0</v>
      </c>
      <c r="Z26" s="0" t="n">
        <v>0</v>
      </c>
      <c r="AA26" s="0" t="n">
        <v>0</v>
      </c>
      <c r="AB26" s="0" t="n">
        <v>0</v>
      </c>
      <c r="AC26" s="0" t="n">
        <v>0</v>
      </c>
      <c r="AD26" s="0" t="n">
        <v>0</v>
      </c>
      <c r="AE26" s="0" t="n">
        <v>0</v>
      </c>
      <c r="AF26" s="0" t="n">
        <v>0</v>
      </c>
      <c r="AG26" s="0" t="n">
        <v>0</v>
      </c>
      <c r="AH26" s="0" t="n">
        <v>0</v>
      </c>
      <c r="AI26" s="0" t="n">
        <v>0</v>
      </c>
      <c r="AJ26" s="0" t="n">
        <v>0</v>
      </c>
      <c r="AK26" s="0" t="n">
        <v>0</v>
      </c>
      <c r="AL26" s="0" t="n">
        <v>0</v>
      </c>
      <c r="AM26" s="0" t="n">
        <v>0</v>
      </c>
      <c r="AN26" s="0" t="n">
        <v>0</v>
      </c>
      <c r="AO26" s="0" t="n">
        <v>0</v>
      </c>
      <c r="AP26" s="0" t="n">
        <v>0</v>
      </c>
      <c r="AQ26" s="0" t="n">
        <v>0</v>
      </c>
      <c r="AR26" s="0" t="n">
        <v>0</v>
      </c>
      <c r="AS26" s="0" t="n">
        <v>0</v>
      </c>
      <c r="AT26" s="0" t="n">
        <v>0</v>
      </c>
      <c r="AU26" s="0" t="n">
        <v>1</v>
      </c>
    </row>
    <row r="27" customFormat="false" ht="12.8" hidden="false" customHeight="false" outlineLevel="0" collapsed="false">
      <c r="A27" s="0" t="s">
        <v>338</v>
      </c>
      <c r="B27" s="0" t="n">
        <v>0</v>
      </c>
      <c r="C27" s="0" t="n">
        <v>0</v>
      </c>
      <c r="D27" s="0" t="n">
        <v>4</v>
      </c>
      <c r="E27" s="0" t="n">
        <v>0</v>
      </c>
      <c r="F27" s="0" t="n">
        <v>0</v>
      </c>
      <c r="G27" s="0" t="n">
        <v>0</v>
      </c>
      <c r="H27" s="0" t="n">
        <v>0</v>
      </c>
      <c r="I27" s="0" t="n">
        <v>0</v>
      </c>
      <c r="J27" s="0" t="n">
        <v>0</v>
      </c>
      <c r="K27" s="0" t="n">
        <v>0</v>
      </c>
      <c r="L27" s="0" t="n">
        <v>0</v>
      </c>
      <c r="M27" s="0" t="n">
        <v>2</v>
      </c>
      <c r="N27" s="0" t="n">
        <v>0</v>
      </c>
      <c r="O27" s="0" t="n">
        <v>0</v>
      </c>
      <c r="P27" s="0" t="n">
        <v>0</v>
      </c>
      <c r="Q27" s="0" t="n">
        <v>0</v>
      </c>
      <c r="R27" s="0" t="n">
        <v>0</v>
      </c>
      <c r="S27" s="0" t="n">
        <v>0</v>
      </c>
      <c r="T27" s="0" t="n">
        <v>0</v>
      </c>
      <c r="U27" s="0" t="n">
        <v>0</v>
      </c>
      <c r="V27" s="0" t="n">
        <v>0</v>
      </c>
      <c r="W27" s="0" t="n">
        <v>0</v>
      </c>
      <c r="X27" s="0" t="n">
        <v>2</v>
      </c>
      <c r="Y27" s="0" t="n">
        <v>0</v>
      </c>
      <c r="Z27" s="0" t="n">
        <v>0</v>
      </c>
      <c r="AA27" s="0" t="n">
        <v>0</v>
      </c>
      <c r="AB27" s="0" t="n">
        <v>0</v>
      </c>
      <c r="AC27" s="0" t="n">
        <v>0</v>
      </c>
      <c r="AD27" s="0" t="n">
        <v>0</v>
      </c>
      <c r="AE27" s="0" t="n">
        <v>0</v>
      </c>
      <c r="AF27" s="0" t="n">
        <v>0</v>
      </c>
      <c r="AG27" s="0" t="n">
        <v>0</v>
      </c>
      <c r="AH27" s="0" t="n">
        <v>0</v>
      </c>
      <c r="AI27" s="0" t="n">
        <v>0</v>
      </c>
      <c r="AJ27" s="0" t="n">
        <v>0</v>
      </c>
      <c r="AK27" s="0" t="n">
        <v>2</v>
      </c>
      <c r="AL27" s="0" t="n">
        <v>1</v>
      </c>
      <c r="AM27" s="0" t="n">
        <v>1</v>
      </c>
      <c r="AN27" s="0" t="n">
        <v>0</v>
      </c>
      <c r="AO27" s="0" t="n">
        <v>0</v>
      </c>
      <c r="AP27" s="0" t="n">
        <v>0</v>
      </c>
      <c r="AQ27" s="0" t="n">
        <v>0</v>
      </c>
      <c r="AR27" s="0" t="n">
        <v>0</v>
      </c>
      <c r="AS27" s="0" t="n">
        <v>0</v>
      </c>
      <c r="AT27" s="0" t="n">
        <v>0</v>
      </c>
      <c r="AU27" s="0" t="n">
        <v>12</v>
      </c>
    </row>
    <row r="28" customFormat="false" ht="12.8" hidden="false" customHeight="false" outlineLevel="0" collapsed="false">
      <c r="A28" s="0" t="s">
        <v>361</v>
      </c>
      <c r="B28" s="0" t="n">
        <v>0</v>
      </c>
      <c r="C28" s="0" t="n">
        <v>0</v>
      </c>
      <c r="D28" s="0" t="n">
        <v>0</v>
      </c>
      <c r="E28" s="0" t="n">
        <v>0</v>
      </c>
      <c r="F28" s="0" t="n">
        <v>0</v>
      </c>
      <c r="G28" s="0" t="n">
        <v>0</v>
      </c>
      <c r="H28" s="0" t="n">
        <v>0</v>
      </c>
      <c r="I28" s="0" t="n">
        <v>0</v>
      </c>
      <c r="J28" s="0" t="n">
        <v>0</v>
      </c>
      <c r="K28" s="0" t="n">
        <v>0</v>
      </c>
      <c r="L28" s="0" t="n">
        <v>0</v>
      </c>
      <c r="M28" s="0" t="n">
        <v>0</v>
      </c>
      <c r="N28" s="0" t="n">
        <v>0</v>
      </c>
      <c r="O28" s="0" t="n">
        <v>0</v>
      </c>
      <c r="P28" s="0" t="n">
        <v>0</v>
      </c>
      <c r="Q28" s="0" t="n">
        <v>0</v>
      </c>
      <c r="R28" s="0" t="n">
        <v>1</v>
      </c>
      <c r="S28" s="0" t="n">
        <v>0</v>
      </c>
      <c r="T28" s="0" t="n">
        <v>0</v>
      </c>
      <c r="U28" s="0" t="n">
        <v>0</v>
      </c>
      <c r="V28" s="0" t="n">
        <v>0</v>
      </c>
      <c r="W28" s="0" t="n">
        <v>0</v>
      </c>
      <c r="X28" s="0" t="n">
        <v>0</v>
      </c>
      <c r="Y28" s="0" t="n">
        <v>0</v>
      </c>
      <c r="Z28" s="0" t="n">
        <v>1</v>
      </c>
      <c r="AA28" s="0" t="n">
        <v>0</v>
      </c>
      <c r="AB28" s="0" t="n">
        <v>4</v>
      </c>
      <c r="AC28" s="0" t="n">
        <v>0</v>
      </c>
      <c r="AD28" s="0" t="n">
        <v>0</v>
      </c>
      <c r="AE28" s="0" t="n">
        <v>0</v>
      </c>
      <c r="AF28" s="0" t="n">
        <v>0</v>
      </c>
      <c r="AG28" s="0" t="n">
        <v>0</v>
      </c>
      <c r="AH28" s="0" t="n">
        <v>0</v>
      </c>
      <c r="AI28" s="0" t="n">
        <v>0</v>
      </c>
      <c r="AJ28" s="0" t="n">
        <v>0</v>
      </c>
      <c r="AK28" s="0" t="n">
        <v>0</v>
      </c>
      <c r="AL28" s="0" t="n">
        <v>0</v>
      </c>
      <c r="AM28" s="0" t="n">
        <v>0</v>
      </c>
      <c r="AN28" s="0" t="n">
        <v>0</v>
      </c>
      <c r="AO28" s="0" t="n">
        <v>0</v>
      </c>
      <c r="AP28" s="0" t="n">
        <v>0</v>
      </c>
      <c r="AQ28" s="0" t="n">
        <v>0</v>
      </c>
      <c r="AR28" s="0" t="n">
        <v>0</v>
      </c>
      <c r="AS28" s="0" t="n">
        <v>0</v>
      </c>
      <c r="AT28" s="0" t="n">
        <v>0</v>
      </c>
      <c r="AU28" s="0" t="n">
        <v>6</v>
      </c>
    </row>
    <row r="29" customFormat="false" ht="12.8" hidden="false" customHeight="false" outlineLevel="0" collapsed="false">
      <c r="A29" s="0" t="s">
        <v>367</v>
      </c>
      <c r="B29" s="0" t="n">
        <v>0</v>
      </c>
      <c r="C29" s="0" t="n">
        <v>0</v>
      </c>
      <c r="D29" s="0" t="n">
        <v>1</v>
      </c>
      <c r="E29" s="0" t="n">
        <v>1</v>
      </c>
      <c r="F29" s="0" t="n">
        <v>0</v>
      </c>
      <c r="G29" s="0" t="n">
        <v>0</v>
      </c>
      <c r="H29" s="0" t="n">
        <v>0</v>
      </c>
      <c r="I29" s="0" t="n">
        <v>0</v>
      </c>
      <c r="J29" s="0" t="n">
        <v>0</v>
      </c>
      <c r="K29" s="0" t="n">
        <v>0</v>
      </c>
      <c r="L29" s="0" t="n">
        <v>0</v>
      </c>
      <c r="M29" s="0" t="n">
        <v>0</v>
      </c>
      <c r="N29" s="0" t="n">
        <v>0</v>
      </c>
      <c r="O29" s="0" t="n">
        <v>0</v>
      </c>
      <c r="P29" s="0" t="n">
        <v>0</v>
      </c>
      <c r="Q29" s="0" t="n">
        <v>0</v>
      </c>
      <c r="R29" s="0" t="n">
        <v>0</v>
      </c>
      <c r="S29" s="0" t="n">
        <v>0</v>
      </c>
      <c r="T29" s="0" t="n">
        <v>0</v>
      </c>
      <c r="U29" s="0" t="n">
        <v>0</v>
      </c>
      <c r="V29" s="0" t="n">
        <v>0</v>
      </c>
      <c r="W29" s="0" t="n">
        <v>0</v>
      </c>
      <c r="X29" s="0" t="n">
        <v>1</v>
      </c>
      <c r="Y29" s="0" t="n">
        <v>0</v>
      </c>
      <c r="Z29" s="0" t="n">
        <v>0</v>
      </c>
      <c r="AA29" s="0" t="n">
        <v>0</v>
      </c>
      <c r="AB29" s="0" t="n">
        <v>0</v>
      </c>
      <c r="AC29" s="0" t="n">
        <v>0</v>
      </c>
      <c r="AD29" s="0" t="n">
        <v>0</v>
      </c>
      <c r="AE29" s="0" t="n">
        <v>0</v>
      </c>
      <c r="AF29" s="0" t="n">
        <v>0</v>
      </c>
      <c r="AG29" s="0" t="n">
        <v>0</v>
      </c>
      <c r="AH29" s="0" t="n">
        <v>0</v>
      </c>
      <c r="AI29" s="0" t="n">
        <v>0</v>
      </c>
      <c r="AJ29" s="0" t="n">
        <v>0</v>
      </c>
      <c r="AK29" s="0" t="n">
        <v>0</v>
      </c>
      <c r="AL29" s="0" t="n">
        <v>0</v>
      </c>
      <c r="AM29" s="0" t="n">
        <v>0</v>
      </c>
      <c r="AN29" s="0" t="n">
        <v>0</v>
      </c>
      <c r="AO29" s="0" t="n">
        <v>0</v>
      </c>
      <c r="AP29" s="0" t="n">
        <v>0</v>
      </c>
      <c r="AQ29" s="0" t="n">
        <v>0</v>
      </c>
      <c r="AR29" s="0" t="n">
        <v>0</v>
      </c>
      <c r="AS29" s="0" t="n">
        <v>0</v>
      </c>
      <c r="AT29" s="0" t="n">
        <v>0</v>
      </c>
      <c r="AU29" s="0" t="n">
        <v>3</v>
      </c>
    </row>
    <row r="30" customFormat="false" ht="12.8" hidden="false" customHeight="false" outlineLevel="0" collapsed="false">
      <c r="A30" s="0" t="s">
        <v>370</v>
      </c>
      <c r="B30" s="0" t="n">
        <v>0</v>
      </c>
      <c r="C30" s="0" t="n">
        <v>0</v>
      </c>
      <c r="D30" s="0" t="n">
        <v>0</v>
      </c>
      <c r="E30" s="0" t="n">
        <v>4</v>
      </c>
      <c r="F30" s="0" t="n">
        <v>0</v>
      </c>
      <c r="G30" s="0" t="n">
        <v>0</v>
      </c>
      <c r="H30" s="0" t="n">
        <v>1</v>
      </c>
      <c r="I30" s="0" t="n">
        <v>0</v>
      </c>
      <c r="J30" s="0" t="n">
        <v>0</v>
      </c>
      <c r="K30" s="0" t="n">
        <v>1</v>
      </c>
      <c r="L30" s="0" t="n">
        <v>0</v>
      </c>
      <c r="M30" s="0" t="n">
        <v>0</v>
      </c>
      <c r="N30" s="0" t="n">
        <v>0</v>
      </c>
      <c r="O30" s="0" t="n">
        <v>1</v>
      </c>
      <c r="P30" s="0" t="n">
        <v>0</v>
      </c>
      <c r="Q30" s="0" t="n">
        <v>0</v>
      </c>
      <c r="R30" s="0" t="n">
        <v>7</v>
      </c>
      <c r="S30" s="0" t="n">
        <v>1</v>
      </c>
      <c r="T30" s="0" t="n">
        <v>0</v>
      </c>
      <c r="U30" s="0" t="n">
        <v>0</v>
      </c>
      <c r="V30" s="0" t="n">
        <v>0</v>
      </c>
      <c r="W30" s="0" t="n">
        <v>0</v>
      </c>
      <c r="X30" s="0" t="n">
        <v>13</v>
      </c>
      <c r="Y30" s="0" t="n">
        <v>0</v>
      </c>
      <c r="Z30" s="0" t="n">
        <v>1</v>
      </c>
      <c r="AA30" s="0" t="n">
        <v>0</v>
      </c>
      <c r="AB30" s="0" t="n">
        <v>5</v>
      </c>
      <c r="AC30" s="0" t="n">
        <v>0</v>
      </c>
      <c r="AD30" s="0" t="n">
        <v>0</v>
      </c>
      <c r="AE30" s="0" t="n">
        <v>0</v>
      </c>
      <c r="AF30" s="0" t="n">
        <v>1</v>
      </c>
      <c r="AG30" s="0" t="n">
        <v>0</v>
      </c>
      <c r="AH30" s="0" t="n">
        <v>0</v>
      </c>
      <c r="AI30" s="0" t="n">
        <v>2</v>
      </c>
      <c r="AJ30" s="0" t="n">
        <v>2</v>
      </c>
      <c r="AK30" s="0" t="n">
        <v>4</v>
      </c>
      <c r="AL30" s="0" t="n">
        <v>4</v>
      </c>
      <c r="AM30" s="0" t="n">
        <v>9</v>
      </c>
      <c r="AN30" s="0" t="n">
        <v>0</v>
      </c>
      <c r="AO30" s="0" t="n">
        <v>2</v>
      </c>
      <c r="AP30" s="0" t="n">
        <v>0</v>
      </c>
      <c r="AQ30" s="0" t="n">
        <v>0</v>
      </c>
      <c r="AR30" s="0" t="n">
        <v>0</v>
      </c>
      <c r="AS30" s="0" t="n">
        <v>0</v>
      </c>
      <c r="AT30" s="0" t="n">
        <v>0</v>
      </c>
      <c r="AU30" s="0" t="n">
        <v>58</v>
      </c>
    </row>
    <row r="31" customFormat="false" ht="12.8" hidden="false" customHeight="false" outlineLevel="0" collapsed="false">
      <c r="A31" s="0" t="s">
        <v>372</v>
      </c>
      <c r="B31" s="0" t="n">
        <v>0</v>
      </c>
      <c r="C31" s="0" t="n">
        <v>0</v>
      </c>
      <c r="D31" s="0" t="n">
        <v>3</v>
      </c>
      <c r="E31" s="0" t="n">
        <v>1</v>
      </c>
      <c r="F31" s="0" t="n">
        <v>2</v>
      </c>
      <c r="G31" s="0" t="n">
        <v>0</v>
      </c>
      <c r="H31" s="0" t="n">
        <v>0</v>
      </c>
      <c r="I31" s="0" t="n">
        <v>0</v>
      </c>
      <c r="J31" s="0" t="n">
        <v>0</v>
      </c>
      <c r="K31" s="0" t="n">
        <v>0</v>
      </c>
      <c r="L31" s="0" t="n">
        <v>0</v>
      </c>
      <c r="M31" s="0" t="n">
        <v>0</v>
      </c>
      <c r="N31" s="0" t="n">
        <v>0</v>
      </c>
      <c r="O31" s="0" t="n">
        <v>1</v>
      </c>
      <c r="P31" s="0" t="n">
        <v>0</v>
      </c>
      <c r="Q31" s="0" t="n">
        <v>0</v>
      </c>
      <c r="R31" s="0" t="n">
        <v>0</v>
      </c>
      <c r="S31" s="0" t="n">
        <v>0</v>
      </c>
      <c r="T31" s="0" t="n">
        <v>0</v>
      </c>
      <c r="U31" s="0" t="n">
        <v>0</v>
      </c>
      <c r="V31" s="0" t="n">
        <v>0</v>
      </c>
      <c r="W31" s="0" t="n">
        <v>0</v>
      </c>
      <c r="X31" s="0" t="n">
        <v>31</v>
      </c>
      <c r="Y31" s="0" t="n">
        <v>0</v>
      </c>
      <c r="Z31" s="0" t="n">
        <v>0</v>
      </c>
      <c r="AA31" s="0" t="n">
        <v>1</v>
      </c>
      <c r="AB31" s="0" t="n">
        <v>10</v>
      </c>
      <c r="AC31" s="0" t="n">
        <v>0</v>
      </c>
      <c r="AD31" s="0" t="n">
        <v>2</v>
      </c>
      <c r="AE31" s="0" t="n">
        <v>0</v>
      </c>
      <c r="AF31" s="0" t="n">
        <v>0</v>
      </c>
      <c r="AG31" s="0" t="n">
        <v>0</v>
      </c>
      <c r="AH31" s="0" t="n">
        <v>0</v>
      </c>
      <c r="AI31" s="0" t="n">
        <v>5</v>
      </c>
      <c r="AJ31" s="0" t="n">
        <v>0</v>
      </c>
      <c r="AK31" s="0" t="n">
        <v>2</v>
      </c>
      <c r="AL31" s="0" t="n">
        <v>4</v>
      </c>
      <c r="AM31" s="0" t="n">
        <v>0</v>
      </c>
      <c r="AN31" s="0" t="n">
        <v>0</v>
      </c>
      <c r="AO31" s="0" t="n">
        <v>0</v>
      </c>
      <c r="AP31" s="0" t="n">
        <v>0</v>
      </c>
      <c r="AQ31" s="0" t="n">
        <v>0</v>
      </c>
      <c r="AR31" s="0" t="n">
        <v>0</v>
      </c>
      <c r="AS31" s="0" t="n">
        <v>0</v>
      </c>
      <c r="AT31" s="0" t="n">
        <v>0</v>
      </c>
      <c r="AU31" s="0" t="n">
        <v>62</v>
      </c>
    </row>
    <row r="32" customFormat="false" ht="12.8" hidden="false" customHeight="false" outlineLevel="0" collapsed="false">
      <c r="A32" s="0" t="s">
        <v>380</v>
      </c>
      <c r="B32" s="0" t="n">
        <v>0</v>
      </c>
      <c r="C32" s="0" t="n">
        <v>0</v>
      </c>
      <c r="D32" s="0" t="n">
        <v>2</v>
      </c>
      <c r="E32" s="0" t="n">
        <v>1</v>
      </c>
      <c r="F32" s="0" t="n">
        <v>0</v>
      </c>
      <c r="G32" s="0" t="n">
        <v>0</v>
      </c>
      <c r="H32" s="0" t="n">
        <v>0</v>
      </c>
      <c r="I32" s="0" t="n">
        <v>0</v>
      </c>
      <c r="J32" s="0" t="n">
        <v>0</v>
      </c>
      <c r="K32" s="0" t="n">
        <v>0</v>
      </c>
      <c r="L32" s="0" t="n">
        <v>0</v>
      </c>
      <c r="M32" s="0" t="n">
        <v>0</v>
      </c>
      <c r="N32" s="0" t="n">
        <v>0</v>
      </c>
      <c r="O32" s="0" t="n">
        <v>0</v>
      </c>
      <c r="P32" s="0" t="n">
        <v>0</v>
      </c>
      <c r="Q32" s="0" t="n">
        <v>0</v>
      </c>
      <c r="R32" s="0" t="n">
        <v>2</v>
      </c>
      <c r="S32" s="0" t="n">
        <v>1</v>
      </c>
      <c r="T32" s="0" t="n">
        <v>0</v>
      </c>
      <c r="U32" s="0" t="n">
        <v>0</v>
      </c>
      <c r="V32" s="0" t="n">
        <v>0</v>
      </c>
      <c r="W32" s="0" t="n">
        <v>0</v>
      </c>
      <c r="X32" s="0" t="n">
        <v>9</v>
      </c>
      <c r="Y32" s="0" t="n">
        <v>0</v>
      </c>
      <c r="Z32" s="0" t="n">
        <v>0</v>
      </c>
      <c r="AA32" s="0" t="n">
        <v>0</v>
      </c>
      <c r="AB32" s="0" t="n">
        <v>0</v>
      </c>
      <c r="AC32" s="0" t="n">
        <v>0</v>
      </c>
      <c r="AD32" s="0" t="n">
        <v>0</v>
      </c>
      <c r="AE32" s="0" t="n">
        <v>0</v>
      </c>
      <c r="AF32" s="0" t="n">
        <v>0</v>
      </c>
      <c r="AG32" s="0" t="n">
        <v>0</v>
      </c>
      <c r="AH32" s="0" t="n">
        <v>0</v>
      </c>
      <c r="AI32" s="0" t="n">
        <v>1</v>
      </c>
      <c r="AJ32" s="0" t="n">
        <v>0</v>
      </c>
      <c r="AK32" s="0" t="n">
        <v>0</v>
      </c>
      <c r="AL32" s="0" t="n">
        <v>0</v>
      </c>
      <c r="AM32" s="0" t="n">
        <v>0</v>
      </c>
      <c r="AN32" s="0" t="n">
        <v>0</v>
      </c>
      <c r="AO32" s="0" t="n">
        <v>0</v>
      </c>
      <c r="AP32" s="0" t="n">
        <v>0</v>
      </c>
      <c r="AQ32" s="0" t="n">
        <v>0</v>
      </c>
      <c r="AR32" s="0" t="n">
        <v>1</v>
      </c>
      <c r="AS32" s="0" t="n">
        <v>0</v>
      </c>
      <c r="AT32" s="0" t="n">
        <v>0</v>
      </c>
      <c r="AU32" s="0" t="n">
        <v>17</v>
      </c>
    </row>
    <row r="33" customFormat="false" ht="12.8" hidden="false" customHeight="false" outlineLevel="0" collapsed="false">
      <c r="A33" s="0" t="s">
        <v>561</v>
      </c>
      <c r="B33" s="0" t="n">
        <v>0</v>
      </c>
      <c r="C33" s="0" t="n">
        <v>0</v>
      </c>
      <c r="D33" s="0" t="n">
        <v>3</v>
      </c>
      <c r="E33" s="0" t="n">
        <v>0</v>
      </c>
      <c r="F33" s="0" t="n">
        <v>0</v>
      </c>
      <c r="G33" s="0" t="n">
        <v>0</v>
      </c>
      <c r="H33" s="0" t="n">
        <v>0</v>
      </c>
      <c r="I33" s="0" t="n">
        <v>0</v>
      </c>
      <c r="J33" s="0" t="n">
        <v>0</v>
      </c>
      <c r="K33" s="0" t="n">
        <v>0</v>
      </c>
      <c r="L33" s="0" t="n">
        <v>0</v>
      </c>
      <c r="M33" s="0" t="n">
        <v>0</v>
      </c>
      <c r="N33" s="0" t="n">
        <v>0</v>
      </c>
      <c r="O33" s="0" t="n">
        <v>0</v>
      </c>
      <c r="P33" s="0" t="n">
        <v>0</v>
      </c>
      <c r="Q33" s="0" t="n">
        <v>0</v>
      </c>
      <c r="R33" s="0" t="n">
        <v>0</v>
      </c>
      <c r="S33" s="0" t="n">
        <v>0</v>
      </c>
      <c r="T33" s="0" t="n">
        <v>0</v>
      </c>
      <c r="U33" s="0" t="n">
        <v>0</v>
      </c>
      <c r="V33" s="0" t="n">
        <v>0</v>
      </c>
      <c r="W33" s="0" t="n">
        <v>0</v>
      </c>
      <c r="X33" s="0" t="n">
        <v>3</v>
      </c>
      <c r="Y33" s="0" t="n">
        <v>0</v>
      </c>
      <c r="Z33" s="0" t="n">
        <v>0</v>
      </c>
      <c r="AA33" s="0" t="n">
        <v>0</v>
      </c>
      <c r="AB33" s="0" t="n">
        <v>1</v>
      </c>
      <c r="AC33" s="0" t="n">
        <v>0</v>
      </c>
      <c r="AD33" s="0" t="n">
        <v>0</v>
      </c>
      <c r="AE33" s="0" t="n">
        <v>0</v>
      </c>
      <c r="AF33" s="0" t="n">
        <v>0</v>
      </c>
      <c r="AG33" s="0" t="n">
        <v>0</v>
      </c>
      <c r="AH33" s="0" t="n">
        <v>0</v>
      </c>
      <c r="AI33" s="0" t="n">
        <v>0</v>
      </c>
      <c r="AJ33" s="0" t="n">
        <v>0</v>
      </c>
      <c r="AK33" s="0" t="n">
        <v>0</v>
      </c>
      <c r="AL33" s="0" t="n">
        <v>0</v>
      </c>
      <c r="AM33" s="0" t="n">
        <v>0</v>
      </c>
      <c r="AN33" s="0" t="n">
        <v>0</v>
      </c>
      <c r="AO33" s="0" t="n">
        <v>0</v>
      </c>
      <c r="AP33" s="0" t="n">
        <v>0</v>
      </c>
      <c r="AQ33" s="0" t="n">
        <v>0</v>
      </c>
      <c r="AR33" s="0" t="n">
        <v>0</v>
      </c>
      <c r="AS33" s="0" t="n">
        <v>0</v>
      </c>
      <c r="AT33" s="0" t="n">
        <v>0</v>
      </c>
      <c r="AU33" s="0" t="n">
        <v>7</v>
      </c>
    </row>
    <row r="34" customFormat="false" ht="12.8" hidden="false" customHeight="false" outlineLevel="0" collapsed="false">
      <c r="A34" s="0" t="s">
        <v>562</v>
      </c>
      <c r="B34" s="0" t="n">
        <v>0</v>
      </c>
      <c r="C34" s="0" t="n">
        <v>0</v>
      </c>
      <c r="D34" s="0" t="n">
        <v>0</v>
      </c>
      <c r="E34" s="0" t="n">
        <v>0</v>
      </c>
      <c r="F34" s="0" t="n">
        <v>0</v>
      </c>
      <c r="G34" s="0" t="n">
        <v>0</v>
      </c>
      <c r="H34" s="0" t="n">
        <v>0</v>
      </c>
      <c r="I34" s="0" t="n">
        <v>0</v>
      </c>
      <c r="J34" s="0" t="n">
        <v>0</v>
      </c>
      <c r="K34" s="0" t="n">
        <v>0</v>
      </c>
      <c r="L34" s="0" t="n">
        <v>0</v>
      </c>
      <c r="M34" s="0" t="n">
        <v>1</v>
      </c>
      <c r="N34" s="0" t="n">
        <v>0</v>
      </c>
      <c r="O34" s="0" t="n">
        <v>0</v>
      </c>
      <c r="P34" s="0" t="n">
        <v>0</v>
      </c>
      <c r="Q34" s="0" t="n">
        <v>0</v>
      </c>
      <c r="R34" s="0" t="n">
        <v>0</v>
      </c>
      <c r="S34" s="0" t="n">
        <v>0</v>
      </c>
      <c r="T34" s="0" t="n">
        <v>0</v>
      </c>
      <c r="U34" s="0" t="n">
        <v>0</v>
      </c>
      <c r="V34" s="0" t="n">
        <v>0</v>
      </c>
      <c r="W34" s="0" t="n">
        <v>0</v>
      </c>
      <c r="X34" s="0" t="n">
        <v>4</v>
      </c>
      <c r="Y34" s="0" t="n">
        <v>0</v>
      </c>
      <c r="Z34" s="0" t="n">
        <v>0</v>
      </c>
      <c r="AA34" s="0" t="n">
        <v>0</v>
      </c>
      <c r="AB34" s="0" t="n">
        <v>0</v>
      </c>
      <c r="AC34" s="0" t="n">
        <v>0</v>
      </c>
      <c r="AD34" s="0" t="n">
        <v>0</v>
      </c>
      <c r="AE34" s="0" t="n">
        <v>0</v>
      </c>
      <c r="AF34" s="0" t="n">
        <v>0</v>
      </c>
      <c r="AG34" s="0" t="n">
        <v>0</v>
      </c>
      <c r="AH34" s="0" t="n">
        <v>0</v>
      </c>
      <c r="AI34" s="0" t="n">
        <v>2</v>
      </c>
      <c r="AJ34" s="0" t="n">
        <v>0</v>
      </c>
      <c r="AK34" s="0" t="n">
        <v>0</v>
      </c>
      <c r="AL34" s="0" t="n">
        <v>0</v>
      </c>
      <c r="AM34" s="0" t="n">
        <v>0</v>
      </c>
      <c r="AN34" s="0" t="n">
        <v>0</v>
      </c>
      <c r="AO34" s="0" t="n">
        <v>0</v>
      </c>
      <c r="AP34" s="0" t="n">
        <v>0</v>
      </c>
      <c r="AQ34" s="0" t="n">
        <v>0</v>
      </c>
      <c r="AR34" s="0" t="n">
        <v>0</v>
      </c>
      <c r="AS34" s="0" t="n">
        <v>0</v>
      </c>
      <c r="AT34" s="0" t="n">
        <v>0</v>
      </c>
      <c r="AU34" s="0" t="n">
        <v>7</v>
      </c>
    </row>
    <row r="35" customFormat="false" ht="12.8" hidden="false" customHeight="false" outlineLevel="0" collapsed="false">
      <c r="A35" s="0" t="s">
        <v>437</v>
      </c>
      <c r="B35" s="0" t="n">
        <v>0</v>
      </c>
      <c r="C35" s="0" t="n">
        <v>0</v>
      </c>
      <c r="D35" s="0" t="n">
        <v>1</v>
      </c>
      <c r="E35" s="0" t="n">
        <v>1</v>
      </c>
      <c r="F35" s="0" t="n">
        <v>0</v>
      </c>
      <c r="G35" s="0" t="n">
        <v>0</v>
      </c>
      <c r="H35" s="0" t="n">
        <v>0</v>
      </c>
      <c r="I35" s="0" t="n">
        <v>4</v>
      </c>
      <c r="J35" s="0" t="n">
        <v>0</v>
      </c>
      <c r="K35" s="0" t="n">
        <v>0</v>
      </c>
      <c r="L35" s="0" t="n">
        <v>0</v>
      </c>
      <c r="M35" s="0" t="n">
        <v>0</v>
      </c>
      <c r="N35" s="0" t="n">
        <v>2</v>
      </c>
      <c r="O35" s="0" t="n">
        <v>0</v>
      </c>
      <c r="P35" s="0" t="n">
        <v>0</v>
      </c>
      <c r="Q35" s="0" t="n">
        <v>1</v>
      </c>
      <c r="R35" s="0" t="n">
        <v>3</v>
      </c>
      <c r="S35" s="0" t="n">
        <v>1</v>
      </c>
      <c r="T35" s="0" t="n">
        <v>0</v>
      </c>
      <c r="U35" s="0" t="n">
        <v>0</v>
      </c>
      <c r="V35" s="0" t="n">
        <v>0</v>
      </c>
      <c r="W35" s="0" t="n">
        <v>1</v>
      </c>
      <c r="X35" s="0" t="n">
        <v>2</v>
      </c>
      <c r="Y35" s="0" t="n">
        <v>0</v>
      </c>
      <c r="Z35" s="0" t="n">
        <v>0</v>
      </c>
      <c r="AA35" s="0" t="n">
        <v>0</v>
      </c>
      <c r="AB35" s="0" t="n">
        <v>1</v>
      </c>
      <c r="AC35" s="0" t="n">
        <v>0</v>
      </c>
      <c r="AD35" s="0" t="n">
        <v>0</v>
      </c>
      <c r="AE35" s="0" t="n">
        <v>0</v>
      </c>
      <c r="AF35" s="0" t="n">
        <v>2</v>
      </c>
      <c r="AG35" s="0" t="n">
        <v>0</v>
      </c>
      <c r="AH35" s="0" t="n">
        <v>0</v>
      </c>
      <c r="AI35" s="0" t="n">
        <v>3</v>
      </c>
      <c r="AJ35" s="0" t="n">
        <v>0</v>
      </c>
      <c r="AK35" s="0" t="n">
        <v>0</v>
      </c>
      <c r="AL35" s="0" t="n">
        <v>0</v>
      </c>
      <c r="AM35" s="0" t="n">
        <v>0</v>
      </c>
      <c r="AN35" s="0" t="n">
        <v>0</v>
      </c>
      <c r="AO35" s="0" t="n">
        <v>0</v>
      </c>
      <c r="AP35" s="0" t="n">
        <v>0</v>
      </c>
      <c r="AQ35" s="0" t="n">
        <v>0</v>
      </c>
      <c r="AR35" s="0" t="n">
        <v>0</v>
      </c>
      <c r="AS35" s="0" t="n">
        <v>0</v>
      </c>
      <c r="AT35" s="0" t="n">
        <v>0</v>
      </c>
      <c r="AU35" s="0" t="n">
        <v>22</v>
      </c>
    </row>
    <row r="36" customFormat="false" ht="12.8" hidden="false" customHeight="false" outlineLevel="0" collapsed="false">
      <c r="A36" s="0" t="s">
        <v>449</v>
      </c>
      <c r="B36" s="0" t="n">
        <v>0</v>
      </c>
      <c r="C36" s="0" t="n">
        <v>0</v>
      </c>
      <c r="D36" s="0" t="n">
        <v>11</v>
      </c>
      <c r="E36" s="0" t="n">
        <v>0</v>
      </c>
      <c r="F36" s="0" t="n">
        <v>3</v>
      </c>
      <c r="G36" s="0" t="n">
        <v>0</v>
      </c>
      <c r="H36" s="0" t="n">
        <v>0</v>
      </c>
      <c r="I36" s="0" t="n">
        <v>0</v>
      </c>
      <c r="J36" s="0" t="n">
        <v>0</v>
      </c>
      <c r="K36" s="0" t="n">
        <v>0</v>
      </c>
      <c r="L36" s="0" t="n">
        <v>0</v>
      </c>
      <c r="M36" s="0" t="n">
        <v>1</v>
      </c>
      <c r="N36" s="0" t="n">
        <v>0</v>
      </c>
      <c r="O36" s="0" t="n">
        <v>0</v>
      </c>
      <c r="P36" s="0" t="n">
        <v>0</v>
      </c>
      <c r="Q36" s="0" t="n">
        <v>0</v>
      </c>
      <c r="R36" s="0" t="n">
        <v>10</v>
      </c>
      <c r="S36" s="0" t="n">
        <v>0</v>
      </c>
      <c r="T36" s="0" t="n">
        <v>0</v>
      </c>
      <c r="U36" s="0" t="n">
        <v>0</v>
      </c>
      <c r="V36" s="0" t="n">
        <v>0</v>
      </c>
      <c r="W36" s="0" t="n">
        <v>0</v>
      </c>
      <c r="X36" s="0" t="n">
        <v>0</v>
      </c>
      <c r="Y36" s="0" t="n">
        <v>0</v>
      </c>
      <c r="Z36" s="0" t="n">
        <v>0</v>
      </c>
      <c r="AA36" s="0" t="n">
        <v>0</v>
      </c>
      <c r="AB36" s="0" t="n">
        <v>0</v>
      </c>
      <c r="AC36" s="0" t="n">
        <v>0</v>
      </c>
      <c r="AD36" s="0" t="n">
        <v>1</v>
      </c>
      <c r="AE36" s="0" t="n">
        <v>0</v>
      </c>
      <c r="AF36" s="0" t="n">
        <v>0</v>
      </c>
      <c r="AG36" s="0" t="n">
        <v>0</v>
      </c>
      <c r="AH36" s="0" t="n">
        <v>0</v>
      </c>
      <c r="AI36" s="0" t="n">
        <v>0</v>
      </c>
      <c r="AJ36" s="0" t="n">
        <v>0</v>
      </c>
      <c r="AK36" s="0" t="n">
        <v>1</v>
      </c>
      <c r="AL36" s="0" t="n">
        <v>1</v>
      </c>
      <c r="AM36" s="0" t="n">
        <v>0</v>
      </c>
      <c r="AN36" s="0" t="n">
        <v>0</v>
      </c>
      <c r="AO36" s="0" t="n">
        <v>0</v>
      </c>
      <c r="AP36" s="0" t="n">
        <v>0</v>
      </c>
      <c r="AQ36" s="0" t="n">
        <v>0</v>
      </c>
      <c r="AR36" s="0" t="n">
        <v>0</v>
      </c>
      <c r="AS36" s="0" t="n">
        <v>0</v>
      </c>
      <c r="AT36" s="0" t="n">
        <v>0</v>
      </c>
      <c r="AU36" s="0" t="n">
        <v>28</v>
      </c>
    </row>
    <row r="37" customFormat="false" ht="12.8" hidden="false" customHeight="false" outlineLevel="0" collapsed="false">
      <c r="A37" s="0" t="s">
        <v>563</v>
      </c>
      <c r="B37" s="0" t="n">
        <v>0</v>
      </c>
      <c r="C37" s="0" t="n">
        <v>1</v>
      </c>
      <c r="D37" s="0" t="n">
        <v>0</v>
      </c>
      <c r="E37" s="0" t="n">
        <v>0</v>
      </c>
      <c r="F37" s="0" t="n">
        <v>0</v>
      </c>
      <c r="G37" s="0" t="n">
        <v>0</v>
      </c>
      <c r="H37" s="0" t="n">
        <v>0</v>
      </c>
      <c r="I37" s="0" t="n">
        <v>1</v>
      </c>
      <c r="J37" s="0" t="n">
        <v>0</v>
      </c>
      <c r="K37" s="0" t="n">
        <v>0</v>
      </c>
      <c r="L37" s="0" t="n">
        <v>1</v>
      </c>
      <c r="M37" s="0" t="n">
        <v>0</v>
      </c>
      <c r="N37" s="0" t="n">
        <v>0</v>
      </c>
      <c r="O37" s="0" t="n">
        <v>0</v>
      </c>
      <c r="P37" s="0" t="n">
        <v>0</v>
      </c>
      <c r="Q37" s="0" t="n">
        <v>0</v>
      </c>
      <c r="R37" s="0" t="n">
        <v>0</v>
      </c>
      <c r="S37" s="0" t="n">
        <v>0</v>
      </c>
      <c r="T37" s="0" t="n">
        <v>0</v>
      </c>
      <c r="U37" s="0" t="n">
        <v>0</v>
      </c>
      <c r="V37" s="0" t="n">
        <v>0</v>
      </c>
      <c r="W37" s="0" t="n">
        <v>0</v>
      </c>
      <c r="X37" s="0" t="n">
        <v>8</v>
      </c>
      <c r="Y37" s="0" t="n">
        <v>0</v>
      </c>
      <c r="Z37" s="0" t="n">
        <v>0</v>
      </c>
      <c r="AA37" s="0" t="n">
        <v>2</v>
      </c>
      <c r="AB37" s="0" t="n">
        <v>3</v>
      </c>
      <c r="AC37" s="0" t="n">
        <v>0</v>
      </c>
      <c r="AD37" s="0" t="n">
        <v>0</v>
      </c>
      <c r="AE37" s="0" t="n">
        <v>0</v>
      </c>
      <c r="AF37" s="0" t="n">
        <v>0</v>
      </c>
      <c r="AG37" s="0" t="n">
        <v>0</v>
      </c>
      <c r="AH37" s="0" t="n">
        <v>0</v>
      </c>
      <c r="AI37" s="0" t="n">
        <v>2</v>
      </c>
      <c r="AJ37" s="0" t="n">
        <v>0</v>
      </c>
      <c r="AK37" s="0" t="n">
        <v>7</v>
      </c>
      <c r="AL37" s="0" t="n">
        <v>0</v>
      </c>
      <c r="AM37" s="0" t="n">
        <v>0</v>
      </c>
      <c r="AN37" s="0" t="n">
        <v>0</v>
      </c>
      <c r="AO37" s="0" t="n">
        <v>0</v>
      </c>
      <c r="AP37" s="0" t="n">
        <v>0</v>
      </c>
      <c r="AQ37" s="0" t="n">
        <v>0</v>
      </c>
      <c r="AR37" s="0" t="n">
        <v>0</v>
      </c>
      <c r="AS37" s="0" t="n">
        <v>0</v>
      </c>
      <c r="AT37" s="0" t="n">
        <v>0</v>
      </c>
      <c r="AU37" s="0" t="n">
        <v>25</v>
      </c>
    </row>
    <row r="38" customFormat="false" ht="12.8" hidden="false" customHeight="false" outlineLevel="0" collapsed="false">
      <c r="A38" s="0" t="s">
        <v>488</v>
      </c>
      <c r="B38" s="0" t="n">
        <v>0</v>
      </c>
      <c r="C38" s="0" t="n">
        <v>0</v>
      </c>
      <c r="D38" s="0" t="n">
        <v>0</v>
      </c>
      <c r="E38" s="0" t="n">
        <v>5</v>
      </c>
      <c r="F38" s="0" t="n">
        <v>0</v>
      </c>
      <c r="G38" s="0" t="n">
        <v>0</v>
      </c>
      <c r="H38" s="0" t="n">
        <v>0</v>
      </c>
      <c r="I38" s="0" t="n">
        <v>0</v>
      </c>
      <c r="J38" s="0" t="n">
        <v>0</v>
      </c>
      <c r="K38" s="0" t="n">
        <v>1</v>
      </c>
      <c r="L38" s="0" t="n">
        <v>0</v>
      </c>
      <c r="M38" s="0" t="n">
        <v>0</v>
      </c>
      <c r="N38" s="0" t="n">
        <v>0</v>
      </c>
      <c r="O38" s="0" t="n">
        <v>0</v>
      </c>
      <c r="P38" s="0" t="n">
        <v>2</v>
      </c>
      <c r="Q38" s="0" t="n">
        <v>0</v>
      </c>
      <c r="R38" s="0" t="n">
        <v>0</v>
      </c>
      <c r="S38" s="0" t="n">
        <v>0</v>
      </c>
      <c r="T38" s="0" t="n">
        <v>0</v>
      </c>
      <c r="U38" s="0" t="n">
        <v>0</v>
      </c>
      <c r="V38" s="0" t="n">
        <v>0</v>
      </c>
      <c r="W38" s="0" t="n">
        <v>0</v>
      </c>
      <c r="X38" s="0" t="n">
        <v>12</v>
      </c>
      <c r="Y38" s="0" t="n">
        <v>0</v>
      </c>
      <c r="Z38" s="0" t="n">
        <v>0</v>
      </c>
      <c r="AA38" s="0" t="n">
        <v>0</v>
      </c>
      <c r="AB38" s="0" t="n">
        <v>2</v>
      </c>
      <c r="AC38" s="0" t="n">
        <v>0</v>
      </c>
      <c r="AD38" s="0" t="n">
        <v>0</v>
      </c>
      <c r="AE38" s="0" t="n">
        <v>0</v>
      </c>
      <c r="AF38" s="0" t="n">
        <v>0</v>
      </c>
      <c r="AG38" s="0" t="n">
        <v>0</v>
      </c>
      <c r="AH38" s="0" t="n">
        <v>0</v>
      </c>
      <c r="AI38" s="0" t="n">
        <v>0</v>
      </c>
      <c r="AJ38" s="0" t="n">
        <v>0</v>
      </c>
      <c r="AK38" s="0" t="n">
        <v>1</v>
      </c>
      <c r="AL38" s="0" t="n">
        <v>4</v>
      </c>
      <c r="AM38" s="0" t="n">
        <v>0</v>
      </c>
      <c r="AN38" s="0" t="n">
        <v>0</v>
      </c>
      <c r="AO38" s="0" t="n">
        <v>0</v>
      </c>
      <c r="AP38" s="0" t="n">
        <v>0</v>
      </c>
      <c r="AQ38" s="0" t="n">
        <v>0</v>
      </c>
      <c r="AR38" s="0" t="n">
        <v>0</v>
      </c>
      <c r="AS38" s="0" t="n">
        <v>0</v>
      </c>
      <c r="AT38" s="0" t="n">
        <v>0</v>
      </c>
      <c r="AU38" s="0" t="n">
        <v>27</v>
      </c>
    </row>
    <row r="39" customFormat="false" ht="12.8" hidden="false" customHeight="false" outlineLevel="0" collapsed="false">
      <c r="A39" s="0" t="s">
        <v>492</v>
      </c>
      <c r="B39" s="0" t="n">
        <v>0</v>
      </c>
      <c r="C39" s="0" t="n">
        <v>0</v>
      </c>
      <c r="D39" s="0" t="n">
        <v>0</v>
      </c>
      <c r="E39" s="0" t="n">
        <v>0</v>
      </c>
      <c r="F39" s="0" t="n">
        <v>0</v>
      </c>
      <c r="G39" s="0" t="n">
        <v>0</v>
      </c>
      <c r="H39" s="0" t="n">
        <v>0</v>
      </c>
      <c r="I39" s="0" t="n">
        <v>0</v>
      </c>
      <c r="J39" s="0" t="n">
        <v>0</v>
      </c>
      <c r="K39" s="0" t="n">
        <v>0</v>
      </c>
      <c r="L39" s="0" t="n">
        <v>0</v>
      </c>
      <c r="M39" s="0" t="n">
        <v>0</v>
      </c>
      <c r="N39" s="0" t="n">
        <v>0</v>
      </c>
      <c r="O39" s="0" t="n">
        <v>0</v>
      </c>
      <c r="P39" s="0" t="n">
        <v>0</v>
      </c>
      <c r="Q39" s="0" t="n">
        <v>1</v>
      </c>
      <c r="R39" s="0" t="n">
        <v>8</v>
      </c>
      <c r="S39" s="0" t="n">
        <v>0</v>
      </c>
      <c r="T39" s="0" t="n">
        <v>0</v>
      </c>
      <c r="U39" s="0" t="n">
        <v>0</v>
      </c>
      <c r="V39" s="0" t="n">
        <v>1</v>
      </c>
      <c r="W39" s="0" t="n">
        <v>0</v>
      </c>
      <c r="X39" s="0" t="n">
        <v>17</v>
      </c>
      <c r="Y39" s="0" t="n">
        <v>0</v>
      </c>
      <c r="Z39" s="0" t="n">
        <v>0</v>
      </c>
      <c r="AA39" s="0" t="n">
        <v>0</v>
      </c>
      <c r="AB39" s="0" t="n">
        <v>0</v>
      </c>
      <c r="AC39" s="0" t="n">
        <v>0</v>
      </c>
      <c r="AD39" s="0" t="n">
        <v>1</v>
      </c>
      <c r="AE39" s="0" t="n">
        <v>0</v>
      </c>
      <c r="AF39" s="0" t="n">
        <v>1</v>
      </c>
      <c r="AG39" s="0" t="n">
        <v>13</v>
      </c>
      <c r="AH39" s="0" t="n">
        <v>0</v>
      </c>
      <c r="AI39" s="0" t="n">
        <v>11</v>
      </c>
      <c r="AJ39" s="0" t="n">
        <v>0</v>
      </c>
      <c r="AK39" s="0" t="n">
        <v>0</v>
      </c>
      <c r="AL39" s="0" t="n">
        <v>0</v>
      </c>
      <c r="AM39" s="0" t="n">
        <v>0</v>
      </c>
      <c r="AN39" s="0" t="n">
        <v>0</v>
      </c>
      <c r="AO39" s="0" t="n">
        <v>0</v>
      </c>
      <c r="AP39" s="0" t="n">
        <v>0</v>
      </c>
      <c r="AQ39" s="0" t="n">
        <v>0</v>
      </c>
      <c r="AR39" s="0" t="n">
        <v>0</v>
      </c>
      <c r="AS39" s="0" t="n">
        <v>0</v>
      </c>
      <c r="AT39" s="0" t="n">
        <v>0</v>
      </c>
      <c r="AU39" s="0" t="n">
        <v>53</v>
      </c>
    </row>
    <row r="40" customFormat="false" ht="12.8" hidden="false" customHeight="false" outlineLevel="0" collapsed="false">
      <c r="A40" s="0" t="s">
        <v>564</v>
      </c>
      <c r="B40" s="0" t="n">
        <v>0</v>
      </c>
      <c r="C40" s="0" t="n">
        <v>0</v>
      </c>
      <c r="D40" s="0" t="n">
        <v>1</v>
      </c>
      <c r="E40" s="0" t="n">
        <v>0</v>
      </c>
      <c r="F40" s="0" t="n">
        <v>0</v>
      </c>
      <c r="G40" s="0" t="n">
        <v>0</v>
      </c>
      <c r="H40" s="0" t="n">
        <v>0</v>
      </c>
      <c r="I40" s="0" t="n">
        <v>0</v>
      </c>
      <c r="J40" s="0" t="n">
        <v>0</v>
      </c>
      <c r="K40" s="0" t="n">
        <v>0</v>
      </c>
      <c r="L40" s="0" t="n">
        <v>0</v>
      </c>
      <c r="M40" s="0" t="n">
        <v>0</v>
      </c>
      <c r="N40" s="0" t="n">
        <v>0</v>
      </c>
      <c r="O40" s="0" t="n">
        <v>0</v>
      </c>
      <c r="P40" s="0" t="n">
        <v>0</v>
      </c>
      <c r="Q40" s="0" t="n">
        <v>0</v>
      </c>
      <c r="R40" s="0" t="n">
        <v>0</v>
      </c>
      <c r="S40" s="0" t="n">
        <v>0</v>
      </c>
      <c r="T40" s="0" t="n">
        <v>0</v>
      </c>
      <c r="U40" s="0" t="n">
        <v>0</v>
      </c>
      <c r="V40" s="0" t="n">
        <v>0</v>
      </c>
      <c r="W40" s="0" t="n">
        <v>0</v>
      </c>
      <c r="X40" s="0" t="n">
        <v>3</v>
      </c>
      <c r="Y40" s="0" t="n">
        <v>0</v>
      </c>
      <c r="Z40" s="0" t="n">
        <v>0</v>
      </c>
      <c r="AA40" s="0" t="n">
        <v>0</v>
      </c>
      <c r="AB40" s="0" t="n">
        <v>0</v>
      </c>
      <c r="AC40" s="0" t="n">
        <v>0</v>
      </c>
      <c r="AD40" s="0" t="n">
        <v>0</v>
      </c>
      <c r="AE40" s="0" t="n">
        <v>0</v>
      </c>
      <c r="AF40" s="0" t="n">
        <v>0</v>
      </c>
      <c r="AG40" s="0" t="n">
        <v>1</v>
      </c>
      <c r="AH40" s="0" t="n">
        <v>0</v>
      </c>
      <c r="AI40" s="0" t="n">
        <v>0</v>
      </c>
      <c r="AJ40" s="0" t="n">
        <v>0</v>
      </c>
      <c r="AK40" s="0" t="n">
        <v>0</v>
      </c>
      <c r="AL40" s="0" t="n">
        <v>0</v>
      </c>
      <c r="AM40" s="0" t="n">
        <v>0</v>
      </c>
      <c r="AN40" s="0" t="n">
        <v>0</v>
      </c>
      <c r="AO40" s="0" t="n">
        <v>0</v>
      </c>
      <c r="AP40" s="0" t="n">
        <v>0</v>
      </c>
      <c r="AQ40" s="0" t="n">
        <v>0</v>
      </c>
      <c r="AR40" s="0" t="n">
        <v>0</v>
      </c>
      <c r="AS40" s="0" t="n">
        <v>0</v>
      </c>
      <c r="AT40" s="0" t="n">
        <v>0</v>
      </c>
      <c r="AU40" s="0" t="n">
        <v>5</v>
      </c>
    </row>
    <row r="41" customFormat="false" ht="12.8" hidden="false" customHeight="false" outlineLevel="0" collapsed="false">
      <c r="A41" s="0" t="s">
        <v>518</v>
      </c>
      <c r="B41" s="0" t="n">
        <v>0</v>
      </c>
      <c r="C41" s="0" t="n">
        <v>0</v>
      </c>
      <c r="D41" s="0" t="n">
        <v>0</v>
      </c>
      <c r="E41" s="0" t="n">
        <v>1</v>
      </c>
      <c r="F41" s="0" t="n">
        <v>0</v>
      </c>
      <c r="G41" s="0" t="n">
        <v>1</v>
      </c>
      <c r="H41" s="0" t="n">
        <v>0</v>
      </c>
      <c r="I41" s="0" t="n">
        <v>0</v>
      </c>
      <c r="J41" s="0" t="n">
        <v>0</v>
      </c>
      <c r="K41" s="0" t="n">
        <v>1</v>
      </c>
      <c r="L41" s="0" t="n">
        <v>0</v>
      </c>
      <c r="M41" s="0" t="n">
        <v>0</v>
      </c>
      <c r="N41" s="0" t="n">
        <v>0</v>
      </c>
      <c r="O41" s="0" t="n">
        <v>0</v>
      </c>
      <c r="P41" s="0" t="n">
        <v>1</v>
      </c>
      <c r="Q41" s="0" t="n">
        <v>1</v>
      </c>
      <c r="R41" s="0" t="n">
        <v>4</v>
      </c>
      <c r="S41" s="0" t="n">
        <v>0</v>
      </c>
      <c r="T41" s="0" t="n">
        <v>4</v>
      </c>
      <c r="U41" s="0" t="n">
        <v>1</v>
      </c>
      <c r="V41" s="0" t="n">
        <v>0</v>
      </c>
      <c r="W41" s="0" t="n">
        <v>0</v>
      </c>
      <c r="X41" s="0" t="n">
        <v>10</v>
      </c>
      <c r="Y41" s="0" t="n">
        <v>0</v>
      </c>
      <c r="Z41" s="0" t="n">
        <v>0</v>
      </c>
      <c r="AA41" s="0" t="n">
        <v>0</v>
      </c>
      <c r="AB41" s="0" t="n">
        <v>44</v>
      </c>
      <c r="AC41" s="0" t="n">
        <v>0</v>
      </c>
      <c r="AD41" s="0" t="n">
        <v>1</v>
      </c>
      <c r="AE41" s="0" t="n">
        <v>0</v>
      </c>
      <c r="AF41" s="0" t="n">
        <v>0</v>
      </c>
      <c r="AG41" s="0" t="n">
        <v>0</v>
      </c>
      <c r="AH41" s="0" t="n">
        <v>0</v>
      </c>
      <c r="AI41" s="0" t="n">
        <v>2</v>
      </c>
      <c r="AJ41" s="0" t="n">
        <v>0</v>
      </c>
      <c r="AK41" s="0" t="n">
        <v>1</v>
      </c>
      <c r="AL41" s="0" t="n">
        <v>6</v>
      </c>
      <c r="AM41" s="0" t="n">
        <v>3</v>
      </c>
      <c r="AN41" s="0" t="n">
        <v>0</v>
      </c>
      <c r="AO41" s="0" t="n">
        <v>0</v>
      </c>
      <c r="AP41" s="0" t="n">
        <v>1</v>
      </c>
      <c r="AQ41" s="0" t="n">
        <v>0</v>
      </c>
      <c r="AR41" s="0" t="n">
        <v>0</v>
      </c>
      <c r="AS41" s="0" t="n">
        <v>1</v>
      </c>
      <c r="AT41" s="0" t="n">
        <v>2</v>
      </c>
      <c r="AU41" s="0" t="n">
        <v>85</v>
      </c>
    </row>
    <row r="42" customFormat="false" ht="12.8" hidden="false" customHeight="false" outlineLevel="0" collapsed="false">
      <c r="A42" s="0" t="s">
        <v>521</v>
      </c>
      <c r="B42" s="0" t="n">
        <v>0</v>
      </c>
      <c r="C42" s="0" t="n">
        <v>0</v>
      </c>
      <c r="D42" s="0" t="n">
        <v>2</v>
      </c>
      <c r="E42" s="0" t="n">
        <v>6</v>
      </c>
      <c r="F42" s="0" t="n">
        <v>0</v>
      </c>
      <c r="G42" s="0" t="n">
        <v>0</v>
      </c>
      <c r="H42" s="0" t="n">
        <v>0</v>
      </c>
      <c r="I42" s="0" t="n">
        <v>12</v>
      </c>
      <c r="J42" s="0" t="n">
        <v>0</v>
      </c>
      <c r="K42" s="0" t="n">
        <v>1</v>
      </c>
      <c r="L42" s="0" t="n">
        <v>2</v>
      </c>
      <c r="M42" s="0" t="n">
        <v>6</v>
      </c>
      <c r="N42" s="0" t="n">
        <v>0</v>
      </c>
      <c r="O42" s="0" t="n">
        <v>0</v>
      </c>
      <c r="P42" s="0" t="n">
        <v>0</v>
      </c>
      <c r="Q42" s="0" t="n">
        <v>0</v>
      </c>
      <c r="R42" s="0" t="n">
        <v>6</v>
      </c>
      <c r="S42" s="0" t="n">
        <v>0</v>
      </c>
      <c r="T42" s="0" t="n">
        <v>0</v>
      </c>
      <c r="U42" s="0" t="n">
        <v>0</v>
      </c>
      <c r="V42" s="0" t="n">
        <v>0</v>
      </c>
      <c r="W42" s="0" t="n">
        <v>0</v>
      </c>
      <c r="X42" s="0" t="n">
        <v>1</v>
      </c>
      <c r="Y42" s="0" t="n">
        <v>0</v>
      </c>
      <c r="Z42" s="0" t="n">
        <v>0</v>
      </c>
      <c r="AA42" s="0" t="n">
        <v>0</v>
      </c>
      <c r="AB42" s="0" t="n">
        <v>0</v>
      </c>
      <c r="AC42" s="0" t="n">
        <v>0</v>
      </c>
      <c r="AD42" s="0" t="n">
        <v>0</v>
      </c>
      <c r="AE42" s="0" t="n">
        <v>0</v>
      </c>
      <c r="AF42" s="0" t="n">
        <v>3</v>
      </c>
      <c r="AG42" s="0" t="n">
        <v>0</v>
      </c>
      <c r="AH42" s="0" t="n">
        <v>0</v>
      </c>
      <c r="AI42" s="0" t="n">
        <v>0</v>
      </c>
      <c r="AJ42" s="0" t="n">
        <v>0</v>
      </c>
      <c r="AK42" s="0" t="n">
        <v>3</v>
      </c>
      <c r="AL42" s="0" t="n">
        <v>7</v>
      </c>
      <c r="AM42" s="0" t="n">
        <v>0</v>
      </c>
      <c r="AN42" s="0" t="n">
        <v>0</v>
      </c>
      <c r="AO42" s="0" t="n">
        <v>0</v>
      </c>
      <c r="AP42" s="0" t="n">
        <v>0</v>
      </c>
      <c r="AQ42" s="0" t="n">
        <v>0</v>
      </c>
      <c r="AR42" s="0" t="n">
        <v>0</v>
      </c>
      <c r="AS42" s="0" t="n">
        <v>0</v>
      </c>
      <c r="AT42" s="0" t="n">
        <v>0</v>
      </c>
      <c r="AU42" s="0" t="n">
        <v>49</v>
      </c>
    </row>
    <row r="43" customFormat="false" ht="12.8" hidden="false" customHeight="false" outlineLevel="0" collapsed="false">
      <c r="A43" s="0" t="s">
        <v>565</v>
      </c>
      <c r="B43" s="0" t="n">
        <v>0</v>
      </c>
      <c r="C43" s="0" t="n">
        <v>0</v>
      </c>
      <c r="D43" s="0" t="n">
        <v>6</v>
      </c>
      <c r="E43" s="0" t="n">
        <v>0</v>
      </c>
      <c r="F43" s="0" t="n">
        <v>0</v>
      </c>
      <c r="G43" s="0" t="n">
        <v>0</v>
      </c>
      <c r="H43" s="0" t="n">
        <v>0</v>
      </c>
      <c r="I43" s="0" t="n">
        <v>0</v>
      </c>
      <c r="J43" s="0" t="n">
        <v>0</v>
      </c>
      <c r="K43" s="0" t="n">
        <v>0</v>
      </c>
      <c r="L43" s="0" t="n">
        <v>0</v>
      </c>
      <c r="M43" s="0" t="n">
        <v>0</v>
      </c>
      <c r="N43" s="0" t="n">
        <v>0</v>
      </c>
      <c r="O43" s="0" t="n">
        <v>0</v>
      </c>
      <c r="P43" s="0" t="n">
        <v>0</v>
      </c>
      <c r="Q43" s="0" t="n">
        <v>0</v>
      </c>
      <c r="R43" s="0" t="n">
        <v>0</v>
      </c>
      <c r="S43" s="0" t="n">
        <v>0</v>
      </c>
      <c r="T43" s="0" t="n">
        <v>0</v>
      </c>
      <c r="U43" s="0" t="n">
        <v>0</v>
      </c>
      <c r="V43" s="0" t="n">
        <v>0</v>
      </c>
      <c r="W43" s="0" t="n">
        <v>0</v>
      </c>
      <c r="X43" s="0" t="n">
        <v>1</v>
      </c>
      <c r="Y43" s="0" t="n">
        <v>0</v>
      </c>
      <c r="Z43" s="0" t="n">
        <v>0</v>
      </c>
      <c r="AA43" s="0" t="n">
        <v>0</v>
      </c>
      <c r="AB43" s="0" t="n">
        <v>0</v>
      </c>
      <c r="AC43" s="0" t="n">
        <v>0</v>
      </c>
      <c r="AD43" s="0" t="n">
        <v>0</v>
      </c>
      <c r="AE43" s="0" t="n">
        <v>0</v>
      </c>
      <c r="AF43" s="0" t="n">
        <v>0</v>
      </c>
      <c r="AG43" s="0" t="n">
        <v>0</v>
      </c>
      <c r="AH43" s="0" t="n">
        <v>0</v>
      </c>
      <c r="AI43" s="0" t="n">
        <v>0</v>
      </c>
      <c r="AJ43" s="0" t="n">
        <v>0</v>
      </c>
      <c r="AK43" s="0" t="n">
        <v>0</v>
      </c>
      <c r="AL43" s="0" t="n">
        <v>1</v>
      </c>
      <c r="AM43" s="0" t="n">
        <v>0</v>
      </c>
      <c r="AN43" s="0" t="n">
        <v>0</v>
      </c>
      <c r="AO43" s="0" t="n">
        <v>0</v>
      </c>
      <c r="AP43" s="0" t="n">
        <v>0</v>
      </c>
      <c r="AQ43" s="0" t="n">
        <v>0</v>
      </c>
      <c r="AR43" s="0" t="n">
        <v>0</v>
      </c>
      <c r="AS43" s="0" t="n">
        <v>0</v>
      </c>
      <c r="AT43" s="0" t="n">
        <v>0</v>
      </c>
      <c r="AU43" s="0" t="n">
        <v>8</v>
      </c>
    </row>
    <row r="44" customFormat="false" ht="12.8" hidden="false" customHeight="false" outlineLevel="0" collapsed="false">
      <c r="A44" s="0" t="s">
        <v>566</v>
      </c>
      <c r="B44" s="0" t="n">
        <v>0</v>
      </c>
      <c r="C44" s="0" t="n">
        <v>0</v>
      </c>
      <c r="D44" s="0" t="n">
        <v>1</v>
      </c>
      <c r="E44" s="0" t="n">
        <v>2</v>
      </c>
      <c r="F44" s="0" t="n">
        <v>0</v>
      </c>
      <c r="G44" s="0" t="n">
        <v>0</v>
      </c>
      <c r="H44" s="0" t="n">
        <v>0</v>
      </c>
      <c r="I44" s="0" t="n">
        <v>2</v>
      </c>
      <c r="J44" s="0" t="n">
        <v>0</v>
      </c>
      <c r="K44" s="0" t="n">
        <v>0</v>
      </c>
      <c r="L44" s="0" t="n">
        <v>1</v>
      </c>
      <c r="M44" s="0" t="n">
        <v>0</v>
      </c>
      <c r="N44" s="0" t="n">
        <v>1</v>
      </c>
      <c r="O44" s="0" t="n">
        <v>0</v>
      </c>
      <c r="P44" s="0" t="n">
        <v>0</v>
      </c>
      <c r="Q44" s="0" t="n">
        <v>1</v>
      </c>
      <c r="R44" s="0" t="n">
        <v>2</v>
      </c>
      <c r="S44" s="0" t="n">
        <v>0</v>
      </c>
      <c r="T44" s="0" t="n">
        <v>0</v>
      </c>
      <c r="U44" s="0" t="n">
        <v>0</v>
      </c>
      <c r="V44" s="0" t="n">
        <v>0</v>
      </c>
      <c r="W44" s="0" t="n">
        <v>0</v>
      </c>
      <c r="X44" s="0" t="n">
        <v>4</v>
      </c>
      <c r="Y44" s="0" t="n">
        <v>0</v>
      </c>
      <c r="Z44" s="0" t="n">
        <v>0</v>
      </c>
      <c r="AA44" s="0" t="n">
        <v>0</v>
      </c>
      <c r="AB44" s="0" t="n">
        <v>4</v>
      </c>
      <c r="AC44" s="0" t="n">
        <v>0</v>
      </c>
      <c r="AD44" s="0" t="n">
        <v>0</v>
      </c>
      <c r="AE44" s="0" t="n">
        <v>0</v>
      </c>
      <c r="AF44" s="0" t="n">
        <v>0</v>
      </c>
      <c r="AG44" s="0" t="n">
        <v>0</v>
      </c>
      <c r="AH44" s="0" t="n">
        <v>0</v>
      </c>
      <c r="AI44" s="0" t="n">
        <v>0</v>
      </c>
      <c r="AJ44" s="0" t="n">
        <v>0</v>
      </c>
      <c r="AK44" s="0" t="n">
        <v>0</v>
      </c>
      <c r="AL44" s="0" t="n">
        <v>2</v>
      </c>
      <c r="AM44" s="0" t="n">
        <v>0</v>
      </c>
      <c r="AN44" s="0" t="n">
        <v>0</v>
      </c>
      <c r="AO44" s="0" t="n">
        <v>0</v>
      </c>
      <c r="AP44" s="0" t="n">
        <v>0</v>
      </c>
      <c r="AQ44" s="0" t="n">
        <v>0</v>
      </c>
      <c r="AR44" s="0" t="n">
        <v>0</v>
      </c>
      <c r="AS44" s="0" t="n">
        <v>0</v>
      </c>
      <c r="AT44" s="0" t="n">
        <v>0</v>
      </c>
      <c r="AU44" s="0" t="n">
        <v>20</v>
      </c>
    </row>
    <row r="45" customFormat="false" ht="12.8" hidden="false" customHeight="false" outlineLevel="0" collapsed="false">
      <c r="A45" s="0" t="s">
        <v>567</v>
      </c>
      <c r="B45" s="0" t="n">
        <v>2</v>
      </c>
      <c r="C45" s="0" t="n">
        <v>16</v>
      </c>
      <c r="D45" s="0" t="n">
        <v>115</v>
      </c>
      <c r="E45" s="0" t="n">
        <v>84</v>
      </c>
      <c r="F45" s="0" t="n">
        <v>17</v>
      </c>
      <c r="G45" s="0" t="n">
        <v>4</v>
      </c>
      <c r="H45" s="0" t="n">
        <v>1</v>
      </c>
      <c r="I45" s="0" t="n">
        <v>32</v>
      </c>
      <c r="J45" s="0" t="n">
        <v>2</v>
      </c>
      <c r="K45" s="0" t="n">
        <v>18</v>
      </c>
      <c r="L45" s="0" t="n">
        <v>6</v>
      </c>
      <c r="M45" s="0" t="n">
        <v>53</v>
      </c>
      <c r="N45" s="0" t="n">
        <v>8</v>
      </c>
      <c r="O45" s="0" t="n">
        <v>5</v>
      </c>
      <c r="P45" s="0" t="n">
        <v>4</v>
      </c>
      <c r="Q45" s="0" t="n">
        <v>42</v>
      </c>
      <c r="R45" s="0" t="n">
        <v>142</v>
      </c>
      <c r="S45" s="0" t="n">
        <v>7</v>
      </c>
      <c r="T45" s="0" t="n">
        <v>6</v>
      </c>
      <c r="U45" s="0" t="n">
        <v>5</v>
      </c>
      <c r="V45" s="0" t="n">
        <v>1</v>
      </c>
      <c r="W45" s="0" t="n">
        <v>7</v>
      </c>
      <c r="X45" s="0" t="n">
        <v>571</v>
      </c>
      <c r="Y45" s="0" t="n">
        <v>2</v>
      </c>
      <c r="Z45" s="0" t="n">
        <v>3</v>
      </c>
      <c r="AA45" s="0" t="n">
        <v>6</v>
      </c>
      <c r="AB45" s="0" t="n">
        <v>186</v>
      </c>
      <c r="AC45" s="0" t="n">
        <v>1</v>
      </c>
      <c r="AD45" s="0" t="n">
        <v>15</v>
      </c>
      <c r="AE45" s="0" t="n">
        <v>4</v>
      </c>
      <c r="AF45" s="0" t="n">
        <v>18</v>
      </c>
      <c r="AG45" s="0" t="n">
        <v>17</v>
      </c>
      <c r="AH45" s="0" t="n">
        <v>1</v>
      </c>
      <c r="AI45" s="0" t="n">
        <v>53</v>
      </c>
      <c r="AJ45" s="0" t="n">
        <v>22</v>
      </c>
      <c r="AK45" s="0" t="n">
        <v>66</v>
      </c>
      <c r="AL45" s="0" t="n">
        <v>79</v>
      </c>
      <c r="AM45" s="0" t="n">
        <v>53</v>
      </c>
      <c r="AN45" s="0" t="n">
        <v>3</v>
      </c>
      <c r="AO45" s="0" t="n">
        <v>3</v>
      </c>
      <c r="AP45" s="0" t="n">
        <v>2</v>
      </c>
      <c r="AQ45" s="0" t="n">
        <v>4</v>
      </c>
      <c r="AR45" s="0" t="n">
        <v>3</v>
      </c>
      <c r="AS45" s="0" t="n">
        <v>5</v>
      </c>
      <c r="AT45" s="0" t="n">
        <v>3</v>
      </c>
      <c r="AU45" s="0" t="n">
        <v>1697</v>
      </c>
    </row>
    <row r="49" customFormat="false" ht="12.8" hidden="false" customHeight="false" outlineLevel="0" collapsed="false">
      <c r="A49" s="0" t="s">
        <v>2</v>
      </c>
      <c r="B49" s="0" t="s">
        <v>581</v>
      </c>
      <c r="C49" s="0" t="s">
        <v>582</v>
      </c>
      <c r="D49" s="0" t="s">
        <v>583</v>
      </c>
      <c r="E49" s="0" t="s">
        <v>584</v>
      </c>
      <c r="F49" s="0" t="s">
        <v>585</v>
      </c>
      <c r="G49" s="0" t="s">
        <v>586</v>
      </c>
      <c r="H49" s="0" t="s">
        <v>587</v>
      </c>
      <c r="I49" s="0" t="s">
        <v>588</v>
      </c>
      <c r="J49" s="0" t="s">
        <v>589</v>
      </c>
      <c r="K49" s="0" t="s">
        <v>590</v>
      </c>
      <c r="L49" s="0" t="s">
        <v>591</v>
      </c>
      <c r="M49" s="0" t="s">
        <v>592</v>
      </c>
      <c r="N49" s="0" t="s">
        <v>593</v>
      </c>
      <c r="O49" s="0" t="s">
        <v>594</v>
      </c>
      <c r="P49" s="0" t="s">
        <v>595</v>
      </c>
      <c r="Q49" s="0" t="s">
        <v>596</v>
      </c>
      <c r="R49" s="0" t="s">
        <v>597</v>
      </c>
      <c r="S49" s="0" t="s">
        <v>598</v>
      </c>
      <c r="T49" s="0" t="s">
        <v>599</v>
      </c>
      <c r="U49" s="0" t="s">
        <v>600</v>
      </c>
      <c r="V49" s="0" t="s">
        <v>601</v>
      </c>
      <c r="W49" s="0" t="s">
        <v>602</v>
      </c>
      <c r="X49" s="0" t="s">
        <v>603</v>
      </c>
      <c r="Y49" s="0" t="s">
        <v>604</v>
      </c>
      <c r="Z49" s="0" t="s">
        <v>605</v>
      </c>
      <c r="AA49" s="0" t="s">
        <v>606</v>
      </c>
      <c r="AB49" s="0" t="s">
        <v>607</v>
      </c>
      <c r="AC49" s="0" t="s">
        <v>608</v>
      </c>
      <c r="AD49" s="0" t="s">
        <v>609</v>
      </c>
      <c r="AE49" s="0" t="s">
        <v>610</v>
      </c>
      <c r="AF49" s="0" t="s">
        <v>611</v>
      </c>
      <c r="AG49" s="0" t="s">
        <v>612</v>
      </c>
      <c r="AH49" s="0" t="s">
        <v>613</v>
      </c>
      <c r="AI49" s="0" t="s">
        <v>614</v>
      </c>
      <c r="AJ49" s="0" t="s">
        <v>615</v>
      </c>
      <c r="AK49" s="0" t="s">
        <v>616</v>
      </c>
      <c r="AL49" s="0" t="s">
        <v>617</v>
      </c>
      <c r="AM49" s="0" t="s">
        <v>618</v>
      </c>
      <c r="AN49" s="0" t="s">
        <v>619</v>
      </c>
      <c r="AO49" s="0" t="s">
        <v>620</v>
      </c>
      <c r="AP49" s="0" t="s">
        <v>621</v>
      </c>
      <c r="AQ49" s="0" t="s">
        <v>622</v>
      </c>
      <c r="AR49" s="0" t="s">
        <v>623</v>
      </c>
      <c r="AS49" s="0" t="s">
        <v>624</v>
      </c>
      <c r="AT49" s="0" t="s">
        <v>625</v>
      </c>
      <c r="AU49" s="0" t="s">
        <v>567</v>
      </c>
    </row>
    <row r="50" customFormat="false" ht="12.8" hidden="false" customHeight="false" outlineLevel="0" collapsed="false">
      <c r="A50" s="0" t="s">
        <v>555</v>
      </c>
      <c r="B50" s="0" t="n">
        <f aca="false">B2*650</f>
        <v>0</v>
      </c>
      <c r="C50" s="0" t="n">
        <f aca="false">C2*656.68</f>
        <v>2626.72</v>
      </c>
      <c r="D50" s="0" t="n">
        <f aca="false">D2*400</f>
        <v>2400</v>
      </c>
      <c r="E50" s="0" t="n">
        <f aca="false">E2*500</f>
        <v>500</v>
      </c>
      <c r="F50" s="0" t="n">
        <f aca="false">F2*539.92</f>
        <v>0</v>
      </c>
      <c r="G50" s="0" t="n">
        <f aca="false">G2*606.15</f>
        <v>0</v>
      </c>
      <c r="H50" s="0" t="n">
        <f aca="false">H2*610.06</f>
        <v>0</v>
      </c>
      <c r="I50" s="0" t="n">
        <f aca="false">I2*637.97</f>
        <v>1275.94</v>
      </c>
      <c r="J50" s="0" t="n">
        <f aca="false">J2*650.09</f>
        <v>0</v>
      </c>
      <c r="K50" s="0" t="n">
        <f aca="false">K2*800</f>
        <v>0</v>
      </c>
      <c r="L50" s="0" t="n">
        <f aca="false">L2*801.73</f>
        <v>0</v>
      </c>
      <c r="M50" s="0" t="n">
        <f aca="false">M2*992.45</f>
        <v>0</v>
      </c>
      <c r="N50" s="0" t="n">
        <f aca="false">N2*996.34</f>
        <v>0</v>
      </c>
      <c r="O50" s="0" t="n">
        <f aca="false">O2*1817.45</f>
        <v>0</v>
      </c>
      <c r="P50" s="0" t="n">
        <f aca="false">P2*2500</f>
        <v>0</v>
      </c>
      <c r="Q50" s="0" t="n">
        <f aca="false">Q2*400</f>
        <v>0</v>
      </c>
      <c r="R50" s="0" t="n">
        <f aca="false">R2*500</f>
        <v>2500</v>
      </c>
      <c r="S50" s="0" t="n">
        <f aca="false">S2*509.86</f>
        <v>0</v>
      </c>
      <c r="T50" s="0" t="n">
        <f aca="false">T2*781.93</f>
        <v>0</v>
      </c>
      <c r="U50" s="0" t="n">
        <f aca="false">U2*800</f>
        <v>0</v>
      </c>
      <c r="V50" s="0" t="n">
        <f aca="false">V2*907.93</f>
        <v>0</v>
      </c>
      <c r="W50" s="0" t="n">
        <f aca="false">W2*1103.64</f>
        <v>0</v>
      </c>
      <c r="X50" s="0" t="n">
        <f aca="false">X2*800</f>
        <v>3200</v>
      </c>
      <c r="Y50" s="0" t="n">
        <f aca="false">Y2*309.73</f>
        <v>0</v>
      </c>
      <c r="Z50" s="0" t="n">
        <f aca="false">Z2*500</f>
        <v>0</v>
      </c>
      <c r="AA50" s="0" t="n">
        <f aca="false">AA2*300</f>
        <v>0</v>
      </c>
      <c r="AB50" s="0" t="n">
        <f aca="false">AB2*400</f>
        <v>2800</v>
      </c>
      <c r="AC50" s="0" t="n">
        <f aca="false">AC2*500</f>
        <v>0</v>
      </c>
      <c r="AD50" s="0" t="n">
        <f aca="false">AD2*600</f>
        <v>0</v>
      </c>
      <c r="AE50" s="0" t="n">
        <f aca="false">AE2*680.2</f>
        <v>0</v>
      </c>
      <c r="AF50" s="0" t="n">
        <f aca="false">AF2*1000</f>
        <v>0</v>
      </c>
      <c r="AG50" s="0" t="n">
        <f aca="false">AG2*2294.32</f>
        <v>0</v>
      </c>
      <c r="AH50" s="0" t="n">
        <f aca="false">AH2*400</f>
        <v>0</v>
      </c>
      <c r="AI50" s="0" t="n">
        <f aca="false">AI2*500</f>
        <v>1000</v>
      </c>
      <c r="AJ50" s="0" t="n">
        <f aca="false">AJ2*600</f>
        <v>2400</v>
      </c>
      <c r="AK50" s="0" t="n">
        <f aca="false">AK2*400</f>
        <v>2400</v>
      </c>
      <c r="AL50" s="0" t="n">
        <f aca="false">AL2*500</f>
        <v>6000</v>
      </c>
      <c r="AM50" s="0" t="n">
        <f aca="false">AM2*600</f>
        <v>0</v>
      </c>
      <c r="AN50" s="0" t="n">
        <f aca="false">AN2*756.15</f>
        <v>0</v>
      </c>
      <c r="AO50" s="0" t="n">
        <f aca="false">AO2*800</f>
        <v>0</v>
      </c>
      <c r="AP50" s="0" t="n">
        <f aca="false">AP2*1097.07</f>
        <v>0</v>
      </c>
      <c r="AQ50" s="0" t="n">
        <f aca="false">AQ2*1147.75</f>
        <v>0</v>
      </c>
      <c r="AR50" s="0" t="n">
        <f aca="false">AR2*500</f>
        <v>0</v>
      </c>
      <c r="AS50" s="0" t="n">
        <f aca="false">AS2*692.19</f>
        <v>692.19</v>
      </c>
      <c r="AT50" s="0" t="n">
        <f aca="false">AT2*833.48</f>
        <v>0</v>
      </c>
      <c r="AU50" s="0" t="n">
        <f aca="false">SUM(B50:AT50)</f>
        <v>27794.85</v>
      </c>
    </row>
    <row r="51" customFormat="false" ht="12.8" hidden="false" customHeight="false" outlineLevel="0" collapsed="false">
      <c r="A51" s="0" t="s">
        <v>80</v>
      </c>
      <c r="B51" s="0" t="n">
        <f aca="false">B3*650</f>
        <v>0</v>
      </c>
      <c r="C51" s="0" t="n">
        <f aca="false">C3*656.68</f>
        <v>1313.36</v>
      </c>
      <c r="D51" s="0" t="n">
        <f aca="false">D3*400</f>
        <v>0</v>
      </c>
      <c r="E51" s="0" t="n">
        <f aca="false">E3*500</f>
        <v>0</v>
      </c>
      <c r="F51" s="0" t="n">
        <f aca="false">F3*539.92</f>
        <v>0</v>
      </c>
      <c r="G51" s="0" t="n">
        <f aca="false">G3*606.15</f>
        <v>0</v>
      </c>
      <c r="H51" s="0" t="n">
        <f aca="false">H3*610.06</f>
        <v>0</v>
      </c>
      <c r="I51" s="0" t="n">
        <f aca="false">I3*637.97</f>
        <v>0</v>
      </c>
      <c r="J51" s="0" t="n">
        <f aca="false">J3*650.09</f>
        <v>0</v>
      </c>
      <c r="K51" s="0" t="n">
        <f aca="false">K3*800</f>
        <v>0</v>
      </c>
      <c r="L51" s="0" t="n">
        <f aca="false">L3*801.73</f>
        <v>0</v>
      </c>
      <c r="M51" s="0" t="n">
        <f aca="false">M3*992.45</f>
        <v>0</v>
      </c>
      <c r="N51" s="0" t="n">
        <f aca="false">N3*996.34</f>
        <v>0</v>
      </c>
      <c r="O51" s="0" t="n">
        <f aca="false">O3*1817.45</f>
        <v>0</v>
      </c>
      <c r="P51" s="0" t="n">
        <f aca="false">P3*2500</f>
        <v>0</v>
      </c>
      <c r="Q51" s="0" t="n">
        <f aca="false">Q3*400</f>
        <v>0</v>
      </c>
      <c r="R51" s="0" t="n">
        <f aca="false">R3*500</f>
        <v>0</v>
      </c>
      <c r="S51" s="0" t="n">
        <f aca="false">S3*509.86</f>
        <v>0</v>
      </c>
      <c r="T51" s="0" t="n">
        <f aca="false">T3*781.93</f>
        <v>0</v>
      </c>
      <c r="U51" s="0" t="n">
        <f aca="false">U3*800</f>
        <v>0</v>
      </c>
      <c r="V51" s="0" t="n">
        <f aca="false">V3*907.93</f>
        <v>0</v>
      </c>
      <c r="W51" s="0" t="n">
        <f aca="false">W3*1103.64</f>
        <v>0</v>
      </c>
      <c r="X51" s="0" t="n">
        <f aca="false">X3*800</f>
        <v>6400</v>
      </c>
      <c r="Y51" s="0" t="n">
        <f aca="false">Y3*309.73</f>
        <v>0</v>
      </c>
      <c r="Z51" s="0" t="n">
        <f aca="false">Z3*500</f>
        <v>0</v>
      </c>
      <c r="AA51" s="0" t="n">
        <f aca="false">AA3*300</f>
        <v>0</v>
      </c>
      <c r="AB51" s="0" t="n">
        <f aca="false">AB3*400</f>
        <v>1600</v>
      </c>
      <c r="AC51" s="0" t="n">
        <f aca="false">AC3*500</f>
        <v>0</v>
      </c>
      <c r="AD51" s="0" t="n">
        <f aca="false">AD3*600</f>
        <v>0</v>
      </c>
      <c r="AE51" s="0" t="n">
        <f aca="false">AE3*680.2</f>
        <v>0</v>
      </c>
      <c r="AF51" s="0" t="n">
        <f aca="false">AF3*1000</f>
        <v>0</v>
      </c>
      <c r="AG51" s="0" t="n">
        <f aca="false">AG3*2294.32</f>
        <v>0</v>
      </c>
      <c r="AH51" s="0" t="n">
        <f aca="false">AH3*400</f>
        <v>0</v>
      </c>
      <c r="AI51" s="0" t="n">
        <f aca="false">AI3*500</f>
        <v>0</v>
      </c>
      <c r="AJ51" s="0" t="n">
        <f aca="false">AJ3*600</f>
        <v>0</v>
      </c>
      <c r="AK51" s="0" t="n">
        <f aca="false">AK3*400</f>
        <v>0</v>
      </c>
      <c r="AL51" s="0" t="n">
        <f aca="false">AL3*500</f>
        <v>0</v>
      </c>
      <c r="AM51" s="0" t="n">
        <f aca="false">AM3*600</f>
        <v>0</v>
      </c>
      <c r="AN51" s="0" t="n">
        <f aca="false">AN3*756.15</f>
        <v>0</v>
      </c>
      <c r="AO51" s="0" t="n">
        <f aca="false">AO3*800</f>
        <v>0</v>
      </c>
      <c r="AP51" s="0" t="n">
        <f aca="false">AP3*1097.07</f>
        <v>0</v>
      </c>
      <c r="AQ51" s="0" t="n">
        <f aca="false">AQ3*1147.75</f>
        <v>0</v>
      </c>
      <c r="AR51" s="0" t="n">
        <f aca="false">AR3*500</f>
        <v>0</v>
      </c>
      <c r="AS51" s="0" t="n">
        <f aca="false">AS3*692.19</f>
        <v>0</v>
      </c>
      <c r="AT51" s="0" t="n">
        <f aca="false">AT3*833.48</f>
        <v>0</v>
      </c>
      <c r="AU51" s="0" t="n">
        <f aca="false">SUM(B51:AT51)</f>
        <v>9313.36</v>
      </c>
    </row>
    <row r="52" customFormat="false" ht="12.8" hidden="false" customHeight="false" outlineLevel="0" collapsed="false">
      <c r="A52" s="0" t="s">
        <v>84</v>
      </c>
      <c r="B52" s="0" t="n">
        <f aca="false">B4*650</f>
        <v>0</v>
      </c>
      <c r="C52" s="0" t="n">
        <f aca="false">C4*656.68</f>
        <v>0</v>
      </c>
      <c r="D52" s="0" t="n">
        <f aca="false">D4*400</f>
        <v>0</v>
      </c>
      <c r="E52" s="0" t="n">
        <f aca="false">E4*500</f>
        <v>0</v>
      </c>
      <c r="F52" s="0" t="n">
        <f aca="false">F4*539.92</f>
        <v>0</v>
      </c>
      <c r="G52" s="0" t="n">
        <f aca="false">G4*606.15</f>
        <v>0</v>
      </c>
      <c r="H52" s="0" t="n">
        <f aca="false">H4*610.06</f>
        <v>0</v>
      </c>
      <c r="I52" s="0" t="n">
        <f aca="false">I4*637.97</f>
        <v>0</v>
      </c>
      <c r="J52" s="0" t="n">
        <f aca="false">J4*650.09</f>
        <v>0</v>
      </c>
      <c r="K52" s="0" t="n">
        <f aca="false">K4*800</f>
        <v>0</v>
      </c>
      <c r="L52" s="0" t="n">
        <f aca="false">L4*801.73</f>
        <v>0</v>
      </c>
      <c r="M52" s="0" t="n">
        <f aca="false">M4*992.45</f>
        <v>0</v>
      </c>
      <c r="N52" s="0" t="n">
        <f aca="false">N4*996.34</f>
        <v>0</v>
      </c>
      <c r="O52" s="0" t="n">
        <f aca="false">O4*1817.45</f>
        <v>0</v>
      </c>
      <c r="P52" s="0" t="n">
        <f aca="false">P4*2500</f>
        <v>0</v>
      </c>
      <c r="Q52" s="0" t="n">
        <f aca="false">Q4*400</f>
        <v>400</v>
      </c>
      <c r="R52" s="0" t="n">
        <f aca="false">R4*500</f>
        <v>500</v>
      </c>
      <c r="S52" s="0" t="n">
        <f aca="false">S4*509.86</f>
        <v>0</v>
      </c>
      <c r="T52" s="0" t="n">
        <f aca="false">T4*781.93</f>
        <v>0</v>
      </c>
      <c r="U52" s="0" t="n">
        <f aca="false">U4*800</f>
        <v>0</v>
      </c>
      <c r="V52" s="0" t="n">
        <f aca="false">V4*907.93</f>
        <v>0</v>
      </c>
      <c r="W52" s="0" t="n">
        <f aca="false">W4*1103.64</f>
        <v>2207.28</v>
      </c>
      <c r="X52" s="0" t="n">
        <f aca="false">X4*800</f>
        <v>0</v>
      </c>
      <c r="Y52" s="0" t="n">
        <f aca="false">Y4*309.73</f>
        <v>309.73</v>
      </c>
      <c r="Z52" s="0" t="n">
        <f aca="false">Z4*500</f>
        <v>0</v>
      </c>
      <c r="AA52" s="0" t="n">
        <f aca="false">AA4*300</f>
        <v>0</v>
      </c>
      <c r="AB52" s="0" t="n">
        <f aca="false">AB4*400</f>
        <v>0</v>
      </c>
      <c r="AC52" s="0" t="n">
        <f aca="false">AC4*500</f>
        <v>0</v>
      </c>
      <c r="AD52" s="0" t="n">
        <f aca="false">AD4*600</f>
        <v>0</v>
      </c>
      <c r="AE52" s="0" t="n">
        <f aca="false">AE4*680.2</f>
        <v>0</v>
      </c>
      <c r="AF52" s="0" t="n">
        <f aca="false">AF4*1000</f>
        <v>0</v>
      </c>
      <c r="AG52" s="0" t="n">
        <f aca="false">AG4*2294.32</f>
        <v>0</v>
      </c>
      <c r="AH52" s="0" t="n">
        <f aca="false">AH4*400</f>
        <v>0</v>
      </c>
      <c r="AI52" s="0" t="n">
        <f aca="false">AI4*500</f>
        <v>0</v>
      </c>
      <c r="AJ52" s="0" t="n">
        <f aca="false">AJ4*600</f>
        <v>0</v>
      </c>
      <c r="AK52" s="0" t="n">
        <f aca="false">AK4*400</f>
        <v>0</v>
      </c>
      <c r="AL52" s="0" t="n">
        <f aca="false">AL4*500</f>
        <v>0</v>
      </c>
      <c r="AM52" s="0" t="n">
        <f aca="false">AM4*600</f>
        <v>0</v>
      </c>
      <c r="AN52" s="0" t="n">
        <f aca="false">AN4*756.15</f>
        <v>0</v>
      </c>
      <c r="AO52" s="0" t="n">
        <f aca="false">AO4*800</f>
        <v>0</v>
      </c>
      <c r="AP52" s="0" t="n">
        <f aca="false">AP4*1097.07</f>
        <v>0</v>
      </c>
      <c r="AQ52" s="0" t="n">
        <f aca="false">AQ4*1147.75</f>
        <v>0</v>
      </c>
      <c r="AR52" s="0" t="n">
        <f aca="false">AR4*500</f>
        <v>0</v>
      </c>
      <c r="AS52" s="0" t="n">
        <f aca="false">AS4*692.19</f>
        <v>0</v>
      </c>
      <c r="AT52" s="0" t="n">
        <f aca="false">AT4*833.48</f>
        <v>0</v>
      </c>
      <c r="AU52" s="0" t="n">
        <f aca="false">SUM(B52:AT52)</f>
        <v>3417.01</v>
      </c>
    </row>
    <row r="53" customFormat="false" ht="12.8" hidden="false" customHeight="false" outlineLevel="0" collapsed="false">
      <c r="A53" s="0" t="s">
        <v>96</v>
      </c>
      <c r="B53" s="0" t="n">
        <f aca="false">B5*650</f>
        <v>0</v>
      </c>
      <c r="C53" s="0" t="n">
        <f aca="false">C5*656.68</f>
        <v>0</v>
      </c>
      <c r="D53" s="0" t="n">
        <f aca="false">D5*400</f>
        <v>1600</v>
      </c>
      <c r="E53" s="0" t="n">
        <f aca="false">E5*500</f>
        <v>3500</v>
      </c>
      <c r="F53" s="0" t="n">
        <f aca="false">F5*539.92</f>
        <v>0</v>
      </c>
      <c r="G53" s="0" t="n">
        <f aca="false">G5*606.15</f>
        <v>0</v>
      </c>
      <c r="H53" s="0" t="n">
        <f aca="false">H5*610.06</f>
        <v>0</v>
      </c>
      <c r="I53" s="0" t="n">
        <f aca="false">I5*637.97</f>
        <v>0</v>
      </c>
      <c r="J53" s="0" t="n">
        <f aca="false">J5*650.09</f>
        <v>650.09</v>
      </c>
      <c r="K53" s="0" t="n">
        <f aca="false">K5*800</f>
        <v>1600</v>
      </c>
      <c r="L53" s="0" t="n">
        <f aca="false">L5*801.73</f>
        <v>0</v>
      </c>
      <c r="M53" s="0" t="n">
        <f aca="false">M5*992.45</f>
        <v>0</v>
      </c>
      <c r="N53" s="0" t="n">
        <f aca="false">N5*996.34</f>
        <v>0</v>
      </c>
      <c r="O53" s="0" t="n">
        <f aca="false">O5*1817.45</f>
        <v>0</v>
      </c>
      <c r="P53" s="0" t="n">
        <f aca="false">P5*2500</f>
        <v>0</v>
      </c>
      <c r="Q53" s="0" t="n">
        <f aca="false">Q5*400</f>
        <v>0</v>
      </c>
      <c r="R53" s="0" t="n">
        <f aca="false">R5*500</f>
        <v>0</v>
      </c>
      <c r="S53" s="0" t="n">
        <f aca="false">S5*509.86</f>
        <v>509.86</v>
      </c>
      <c r="T53" s="0" t="n">
        <f aca="false">T5*781.93</f>
        <v>0</v>
      </c>
      <c r="U53" s="0" t="n">
        <f aca="false">U5*800</f>
        <v>0</v>
      </c>
      <c r="V53" s="0" t="n">
        <f aca="false">V5*907.93</f>
        <v>0</v>
      </c>
      <c r="W53" s="0" t="n">
        <f aca="false">W5*1103.64</f>
        <v>0</v>
      </c>
      <c r="X53" s="0" t="n">
        <f aca="false">X5*800</f>
        <v>11200</v>
      </c>
      <c r="Y53" s="0" t="n">
        <f aca="false">Y5*309.73</f>
        <v>0</v>
      </c>
      <c r="Z53" s="0" t="n">
        <f aca="false">Z5*500</f>
        <v>0</v>
      </c>
      <c r="AA53" s="0" t="n">
        <f aca="false">AA5*300</f>
        <v>0</v>
      </c>
      <c r="AB53" s="0" t="n">
        <f aca="false">AB5*400</f>
        <v>800</v>
      </c>
      <c r="AC53" s="0" t="n">
        <f aca="false">AC5*500</f>
        <v>500</v>
      </c>
      <c r="AD53" s="0" t="n">
        <f aca="false">AD5*600</f>
        <v>600</v>
      </c>
      <c r="AE53" s="0" t="n">
        <f aca="false">AE5*680.2</f>
        <v>0</v>
      </c>
      <c r="AF53" s="0" t="n">
        <f aca="false">AF5*1000</f>
        <v>0</v>
      </c>
      <c r="AG53" s="0" t="n">
        <f aca="false">AG5*2294.32</f>
        <v>0</v>
      </c>
      <c r="AH53" s="0" t="n">
        <f aca="false">AH5*400</f>
        <v>0</v>
      </c>
      <c r="AI53" s="0" t="n">
        <f aca="false">AI5*500</f>
        <v>0</v>
      </c>
      <c r="AJ53" s="0" t="n">
        <f aca="false">AJ5*600</f>
        <v>0</v>
      </c>
      <c r="AK53" s="0" t="n">
        <f aca="false">AK5*400</f>
        <v>7200</v>
      </c>
      <c r="AL53" s="0" t="n">
        <f aca="false">AL5*500</f>
        <v>4000</v>
      </c>
      <c r="AM53" s="0" t="n">
        <f aca="false">AM5*600</f>
        <v>3000</v>
      </c>
      <c r="AN53" s="0" t="n">
        <f aca="false">AN5*756.15</f>
        <v>0</v>
      </c>
      <c r="AO53" s="0" t="n">
        <f aca="false">AO5*800</f>
        <v>0</v>
      </c>
      <c r="AP53" s="0" t="n">
        <f aca="false">AP5*1097.07</f>
        <v>1097.07</v>
      </c>
      <c r="AQ53" s="0" t="n">
        <f aca="false">AQ5*1147.75</f>
        <v>4591</v>
      </c>
      <c r="AR53" s="0" t="n">
        <f aca="false">AR5*500</f>
        <v>0</v>
      </c>
      <c r="AS53" s="0" t="n">
        <f aca="false">AS5*692.19</f>
        <v>0</v>
      </c>
      <c r="AT53" s="0" t="n">
        <f aca="false">AT5*833.48</f>
        <v>0</v>
      </c>
      <c r="AU53" s="0" t="n">
        <f aca="false">SUM(B53:AT53)</f>
        <v>40848.02</v>
      </c>
    </row>
    <row r="54" customFormat="false" ht="12.8" hidden="false" customHeight="false" outlineLevel="0" collapsed="false">
      <c r="A54" s="0" t="s">
        <v>556</v>
      </c>
      <c r="B54" s="0" t="n">
        <f aca="false">B6*650</f>
        <v>0</v>
      </c>
      <c r="C54" s="0" t="n">
        <f aca="false">C6*656.68</f>
        <v>0</v>
      </c>
      <c r="D54" s="0" t="n">
        <f aca="false">D6*400</f>
        <v>400</v>
      </c>
      <c r="E54" s="0" t="n">
        <f aca="false">E6*500</f>
        <v>1500</v>
      </c>
      <c r="F54" s="0" t="n">
        <f aca="false">F6*539.92</f>
        <v>0</v>
      </c>
      <c r="G54" s="0" t="n">
        <f aca="false">G6*606.15</f>
        <v>0</v>
      </c>
      <c r="H54" s="0" t="n">
        <f aca="false">H6*610.06</f>
        <v>0</v>
      </c>
      <c r="I54" s="0" t="n">
        <f aca="false">I6*637.97</f>
        <v>0</v>
      </c>
      <c r="J54" s="0" t="n">
        <f aca="false">J6*650.09</f>
        <v>0</v>
      </c>
      <c r="K54" s="0" t="n">
        <f aca="false">K6*800</f>
        <v>0</v>
      </c>
      <c r="L54" s="0" t="n">
        <f aca="false">L6*801.73</f>
        <v>0</v>
      </c>
      <c r="M54" s="0" t="n">
        <f aca="false">M6*992.45</f>
        <v>0</v>
      </c>
      <c r="N54" s="0" t="n">
        <f aca="false">N6*996.34</f>
        <v>0</v>
      </c>
      <c r="O54" s="0" t="n">
        <f aca="false">O6*1817.45</f>
        <v>0</v>
      </c>
      <c r="P54" s="0" t="n">
        <f aca="false">P6*2500</f>
        <v>0</v>
      </c>
      <c r="Q54" s="0" t="n">
        <f aca="false">Q6*400</f>
        <v>0</v>
      </c>
      <c r="R54" s="0" t="n">
        <f aca="false">R6*500</f>
        <v>3000</v>
      </c>
      <c r="S54" s="0" t="n">
        <f aca="false">S6*509.86</f>
        <v>0</v>
      </c>
      <c r="T54" s="0" t="n">
        <f aca="false">T6*781.93</f>
        <v>0</v>
      </c>
      <c r="U54" s="0" t="n">
        <f aca="false">U6*800</f>
        <v>0</v>
      </c>
      <c r="V54" s="0" t="n">
        <f aca="false">V6*907.93</f>
        <v>0</v>
      </c>
      <c r="W54" s="0" t="n">
        <f aca="false">W6*1103.64</f>
        <v>0</v>
      </c>
      <c r="X54" s="0" t="n">
        <f aca="false">X6*800</f>
        <v>1600</v>
      </c>
      <c r="Y54" s="0" t="n">
        <f aca="false">Y6*309.73</f>
        <v>0</v>
      </c>
      <c r="Z54" s="0" t="n">
        <f aca="false">Z6*500</f>
        <v>0</v>
      </c>
      <c r="AA54" s="0" t="n">
        <f aca="false">AA6*300</f>
        <v>0</v>
      </c>
      <c r="AB54" s="0" t="n">
        <f aca="false">AB6*400</f>
        <v>0</v>
      </c>
      <c r="AC54" s="0" t="n">
        <f aca="false">AC6*500</f>
        <v>0</v>
      </c>
      <c r="AD54" s="0" t="n">
        <f aca="false">AD6*600</f>
        <v>0</v>
      </c>
      <c r="AE54" s="0" t="n">
        <f aca="false">AE6*680.2</f>
        <v>0</v>
      </c>
      <c r="AF54" s="0" t="n">
        <f aca="false">AF6*1000</f>
        <v>0</v>
      </c>
      <c r="AG54" s="0" t="n">
        <f aca="false">AG6*2294.32</f>
        <v>0</v>
      </c>
      <c r="AH54" s="0" t="n">
        <f aca="false">AH6*400</f>
        <v>0</v>
      </c>
      <c r="AI54" s="0" t="n">
        <f aca="false">AI6*500</f>
        <v>1000</v>
      </c>
      <c r="AJ54" s="0" t="n">
        <f aca="false">AJ6*600</f>
        <v>0</v>
      </c>
      <c r="AK54" s="0" t="n">
        <f aca="false">AK6*400</f>
        <v>400</v>
      </c>
      <c r="AL54" s="0" t="n">
        <f aca="false">AL6*500</f>
        <v>500</v>
      </c>
      <c r="AM54" s="0" t="n">
        <f aca="false">AM6*600</f>
        <v>0</v>
      </c>
      <c r="AN54" s="0" t="n">
        <f aca="false">AN6*756.15</f>
        <v>0</v>
      </c>
      <c r="AO54" s="0" t="n">
        <f aca="false">AO6*800</f>
        <v>0</v>
      </c>
      <c r="AP54" s="0" t="n">
        <f aca="false">AP6*1097.07</f>
        <v>0</v>
      </c>
      <c r="AQ54" s="0" t="n">
        <f aca="false">AQ6*1147.75</f>
        <v>0</v>
      </c>
      <c r="AR54" s="0" t="n">
        <f aca="false">AR6*500</f>
        <v>0</v>
      </c>
      <c r="AS54" s="0" t="n">
        <f aca="false">AS6*692.19</f>
        <v>0</v>
      </c>
      <c r="AT54" s="0" t="n">
        <f aca="false">AT6*833.48</f>
        <v>0</v>
      </c>
      <c r="AU54" s="0" t="n">
        <f aca="false">SUM(B54:AT54)</f>
        <v>8400</v>
      </c>
    </row>
    <row r="55" customFormat="false" ht="12.8" hidden="false" customHeight="false" outlineLevel="0" collapsed="false">
      <c r="A55" s="0" t="s">
        <v>176</v>
      </c>
      <c r="B55" s="0" t="n">
        <f aca="false">B7*650</f>
        <v>0</v>
      </c>
      <c r="C55" s="0" t="n">
        <f aca="false">C7*656.68</f>
        <v>0</v>
      </c>
      <c r="D55" s="0" t="n">
        <f aca="false">D7*400</f>
        <v>0</v>
      </c>
      <c r="E55" s="0" t="n">
        <f aca="false">E7*500</f>
        <v>0</v>
      </c>
      <c r="F55" s="0" t="n">
        <f aca="false">F7*539.92</f>
        <v>0</v>
      </c>
      <c r="G55" s="0" t="n">
        <f aca="false">G7*606.15</f>
        <v>0</v>
      </c>
      <c r="H55" s="0" t="n">
        <f aca="false">H7*610.06</f>
        <v>0</v>
      </c>
      <c r="I55" s="0" t="n">
        <f aca="false">I7*637.97</f>
        <v>0</v>
      </c>
      <c r="J55" s="0" t="n">
        <f aca="false">J7*650.09</f>
        <v>0</v>
      </c>
      <c r="K55" s="0" t="n">
        <f aca="false">K7*800</f>
        <v>0</v>
      </c>
      <c r="L55" s="0" t="n">
        <f aca="false">L7*801.73</f>
        <v>0</v>
      </c>
      <c r="M55" s="0" t="n">
        <f aca="false">M7*992.45</f>
        <v>0</v>
      </c>
      <c r="N55" s="0" t="n">
        <f aca="false">N7*996.34</f>
        <v>0</v>
      </c>
      <c r="O55" s="0" t="n">
        <f aca="false">O7*1817.45</f>
        <v>0</v>
      </c>
      <c r="P55" s="0" t="n">
        <f aca="false">P7*2500</f>
        <v>0</v>
      </c>
      <c r="Q55" s="0" t="n">
        <f aca="false">Q7*400</f>
        <v>0</v>
      </c>
      <c r="R55" s="0" t="n">
        <f aca="false">R7*500</f>
        <v>0</v>
      </c>
      <c r="S55" s="0" t="n">
        <f aca="false">S7*509.86</f>
        <v>0</v>
      </c>
      <c r="T55" s="0" t="n">
        <f aca="false">T7*781.93</f>
        <v>0</v>
      </c>
      <c r="U55" s="0" t="n">
        <f aca="false">U7*800</f>
        <v>0</v>
      </c>
      <c r="V55" s="0" t="n">
        <f aca="false">V7*907.93</f>
        <v>0</v>
      </c>
      <c r="W55" s="0" t="n">
        <f aca="false">W7*1103.64</f>
        <v>0</v>
      </c>
      <c r="X55" s="0" t="n">
        <f aca="false">X7*800</f>
        <v>2400</v>
      </c>
      <c r="Y55" s="0" t="n">
        <f aca="false">Y7*309.73</f>
        <v>0</v>
      </c>
      <c r="Z55" s="0" t="n">
        <f aca="false">Z7*500</f>
        <v>0</v>
      </c>
      <c r="AA55" s="0" t="n">
        <f aca="false">AA7*300</f>
        <v>0</v>
      </c>
      <c r="AB55" s="0" t="n">
        <f aca="false">AB7*400</f>
        <v>0</v>
      </c>
      <c r="AC55" s="0" t="n">
        <f aca="false">AC7*500</f>
        <v>0</v>
      </c>
      <c r="AD55" s="0" t="n">
        <f aca="false">AD7*600</f>
        <v>0</v>
      </c>
      <c r="AE55" s="0" t="n">
        <f aca="false">AE7*680.2</f>
        <v>0</v>
      </c>
      <c r="AF55" s="0" t="n">
        <f aca="false">AF7*1000</f>
        <v>0</v>
      </c>
      <c r="AG55" s="0" t="n">
        <f aca="false">AG7*2294.32</f>
        <v>0</v>
      </c>
      <c r="AH55" s="0" t="n">
        <f aca="false">AH7*400</f>
        <v>0</v>
      </c>
      <c r="AI55" s="0" t="n">
        <f aca="false">AI7*500</f>
        <v>0</v>
      </c>
      <c r="AJ55" s="0" t="n">
        <f aca="false">AJ7*600</f>
        <v>0</v>
      </c>
      <c r="AK55" s="0" t="n">
        <f aca="false">AK7*400</f>
        <v>0</v>
      </c>
      <c r="AL55" s="0" t="n">
        <f aca="false">AL7*500</f>
        <v>0</v>
      </c>
      <c r="AM55" s="0" t="n">
        <f aca="false">AM7*600</f>
        <v>0</v>
      </c>
      <c r="AN55" s="0" t="n">
        <f aca="false">AN7*756.15</f>
        <v>0</v>
      </c>
      <c r="AO55" s="0" t="n">
        <f aca="false">AO7*800</f>
        <v>0</v>
      </c>
      <c r="AP55" s="0" t="n">
        <f aca="false">AP7*1097.07</f>
        <v>0</v>
      </c>
      <c r="AQ55" s="0" t="n">
        <f aca="false">AQ7*1147.75</f>
        <v>0</v>
      </c>
      <c r="AR55" s="0" t="n">
        <f aca="false">AR7*500</f>
        <v>0</v>
      </c>
      <c r="AS55" s="0" t="n">
        <f aca="false">AS7*692.19</f>
        <v>0</v>
      </c>
      <c r="AT55" s="0" t="n">
        <f aca="false">AT7*833.48</f>
        <v>0</v>
      </c>
      <c r="AU55" s="0" t="n">
        <f aca="false">SUM(B55:AT55)</f>
        <v>2400</v>
      </c>
    </row>
    <row r="56" customFormat="false" ht="12.8" hidden="false" customHeight="false" outlineLevel="0" collapsed="false">
      <c r="A56" s="0" t="s">
        <v>557</v>
      </c>
      <c r="B56" s="0" t="n">
        <f aca="false">B8*650</f>
        <v>0</v>
      </c>
      <c r="C56" s="0" t="n">
        <f aca="false">C8*656.68</f>
        <v>0</v>
      </c>
      <c r="D56" s="0" t="n">
        <f aca="false">D8*400</f>
        <v>0</v>
      </c>
      <c r="E56" s="0" t="n">
        <f aca="false">E8*500</f>
        <v>0</v>
      </c>
      <c r="F56" s="0" t="n">
        <f aca="false">F8*539.92</f>
        <v>0</v>
      </c>
      <c r="G56" s="0" t="n">
        <f aca="false">G8*606.15</f>
        <v>0</v>
      </c>
      <c r="H56" s="0" t="n">
        <f aca="false">H8*610.06</f>
        <v>0</v>
      </c>
      <c r="I56" s="0" t="n">
        <f aca="false">I8*637.97</f>
        <v>0</v>
      </c>
      <c r="J56" s="0" t="n">
        <f aca="false">J8*650.09</f>
        <v>0</v>
      </c>
      <c r="K56" s="0" t="n">
        <f aca="false">K8*800</f>
        <v>1600</v>
      </c>
      <c r="L56" s="0" t="n">
        <f aca="false">L8*801.73</f>
        <v>0</v>
      </c>
      <c r="M56" s="0" t="n">
        <f aca="false">M8*992.45</f>
        <v>0</v>
      </c>
      <c r="N56" s="0" t="n">
        <f aca="false">N8*996.34</f>
        <v>0</v>
      </c>
      <c r="O56" s="0" t="n">
        <f aca="false">O8*1817.45</f>
        <v>0</v>
      </c>
      <c r="P56" s="0" t="n">
        <f aca="false">P8*2500</f>
        <v>0</v>
      </c>
      <c r="Q56" s="0" t="n">
        <f aca="false">Q8*400</f>
        <v>0</v>
      </c>
      <c r="R56" s="0" t="n">
        <f aca="false">R8*500</f>
        <v>1000</v>
      </c>
      <c r="S56" s="0" t="n">
        <f aca="false">S8*509.86</f>
        <v>0</v>
      </c>
      <c r="T56" s="0" t="n">
        <f aca="false">T8*781.93</f>
        <v>0</v>
      </c>
      <c r="U56" s="0" t="n">
        <f aca="false">U8*800</f>
        <v>0</v>
      </c>
      <c r="V56" s="0" t="n">
        <f aca="false">V8*907.93</f>
        <v>0</v>
      </c>
      <c r="W56" s="0" t="n">
        <f aca="false">W8*1103.64</f>
        <v>0</v>
      </c>
      <c r="X56" s="0" t="n">
        <f aca="false">X8*800</f>
        <v>8800</v>
      </c>
      <c r="Y56" s="0" t="n">
        <f aca="false">Y8*309.73</f>
        <v>0</v>
      </c>
      <c r="Z56" s="0" t="n">
        <f aca="false">Z8*500</f>
        <v>0</v>
      </c>
      <c r="AA56" s="0" t="n">
        <f aca="false">AA8*300</f>
        <v>0</v>
      </c>
      <c r="AB56" s="0" t="n">
        <f aca="false">AB8*400</f>
        <v>400</v>
      </c>
      <c r="AC56" s="0" t="n">
        <f aca="false">AC8*500</f>
        <v>0</v>
      </c>
      <c r="AD56" s="0" t="n">
        <f aca="false">AD8*600</f>
        <v>0</v>
      </c>
      <c r="AE56" s="0" t="n">
        <f aca="false">AE8*680.2</f>
        <v>0</v>
      </c>
      <c r="AF56" s="0" t="n">
        <f aca="false">AF8*1000</f>
        <v>0</v>
      </c>
      <c r="AG56" s="0" t="n">
        <f aca="false">AG8*2294.32</f>
        <v>0</v>
      </c>
      <c r="AH56" s="0" t="n">
        <f aca="false">AH8*400</f>
        <v>0</v>
      </c>
      <c r="AI56" s="0" t="n">
        <f aca="false">AI8*500</f>
        <v>0</v>
      </c>
      <c r="AJ56" s="0" t="n">
        <f aca="false">AJ8*600</f>
        <v>3000</v>
      </c>
      <c r="AK56" s="0" t="n">
        <f aca="false">AK8*400</f>
        <v>0</v>
      </c>
      <c r="AL56" s="0" t="n">
        <f aca="false">AL8*500</f>
        <v>0</v>
      </c>
      <c r="AM56" s="0" t="n">
        <f aca="false">AM8*600</f>
        <v>0</v>
      </c>
      <c r="AN56" s="0" t="n">
        <f aca="false">AN8*756.15</f>
        <v>0</v>
      </c>
      <c r="AO56" s="0" t="n">
        <f aca="false">AO8*800</f>
        <v>0</v>
      </c>
      <c r="AP56" s="0" t="n">
        <f aca="false">AP8*1097.07</f>
        <v>0</v>
      </c>
      <c r="AQ56" s="0" t="n">
        <f aca="false">AQ8*1147.75</f>
        <v>0</v>
      </c>
      <c r="AR56" s="0" t="n">
        <f aca="false">AR8*500</f>
        <v>0</v>
      </c>
      <c r="AS56" s="0" t="n">
        <f aca="false">AS8*692.19</f>
        <v>0</v>
      </c>
      <c r="AT56" s="0" t="n">
        <f aca="false">AT8*833.48</f>
        <v>0</v>
      </c>
      <c r="AU56" s="0" t="n">
        <f aca="false">SUM(B56:AT56)</f>
        <v>14800</v>
      </c>
    </row>
    <row r="57" customFormat="false" ht="12.8" hidden="false" customHeight="false" outlineLevel="0" collapsed="false">
      <c r="A57" s="0" t="s">
        <v>558</v>
      </c>
      <c r="B57" s="0" t="n">
        <f aca="false">B9*650</f>
        <v>0</v>
      </c>
      <c r="C57" s="0" t="n">
        <f aca="false">C9*656.68</f>
        <v>0</v>
      </c>
      <c r="D57" s="0" t="n">
        <f aca="false">D9*400</f>
        <v>0</v>
      </c>
      <c r="E57" s="0" t="n">
        <f aca="false">E9*500</f>
        <v>0</v>
      </c>
      <c r="F57" s="0" t="n">
        <f aca="false">F9*539.92</f>
        <v>0</v>
      </c>
      <c r="G57" s="0" t="n">
        <f aca="false">G9*606.15</f>
        <v>0</v>
      </c>
      <c r="H57" s="0" t="n">
        <f aca="false">H9*610.06</f>
        <v>0</v>
      </c>
      <c r="I57" s="0" t="n">
        <f aca="false">I9*637.97</f>
        <v>0</v>
      </c>
      <c r="J57" s="0" t="n">
        <f aca="false">J9*650.09</f>
        <v>0</v>
      </c>
      <c r="K57" s="0" t="n">
        <f aca="false">K9*800</f>
        <v>0</v>
      </c>
      <c r="L57" s="0" t="n">
        <f aca="false">L9*801.73</f>
        <v>0</v>
      </c>
      <c r="M57" s="0" t="n">
        <f aca="false">M9*992.45</f>
        <v>0</v>
      </c>
      <c r="N57" s="0" t="n">
        <f aca="false">N9*996.34</f>
        <v>0</v>
      </c>
      <c r="O57" s="0" t="n">
        <f aca="false">O9*1817.45</f>
        <v>0</v>
      </c>
      <c r="P57" s="0" t="n">
        <f aca="false">P9*2500</f>
        <v>0</v>
      </c>
      <c r="Q57" s="0" t="n">
        <f aca="false">Q9*400</f>
        <v>0</v>
      </c>
      <c r="R57" s="0" t="n">
        <f aca="false">R9*500</f>
        <v>1000</v>
      </c>
      <c r="S57" s="0" t="n">
        <f aca="false">S9*509.86</f>
        <v>0</v>
      </c>
      <c r="T57" s="0" t="n">
        <f aca="false">T9*781.93</f>
        <v>0</v>
      </c>
      <c r="U57" s="0" t="n">
        <f aca="false">U9*800</f>
        <v>0</v>
      </c>
      <c r="V57" s="0" t="n">
        <f aca="false">V9*907.93</f>
        <v>0</v>
      </c>
      <c r="W57" s="0" t="n">
        <f aca="false">W9*1103.64</f>
        <v>0</v>
      </c>
      <c r="X57" s="0" t="n">
        <f aca="false">X9*800</f>
        <v>0</v>
      </c>
      <c r="Y57" s="0" t="n">
        <f aca="false">Y9*309.73</f>
        <v>0</v>
      </c>
      <c r="Z57" s="0" t="n">
        <f aca="false">Z9*500</f>
        <v>0</v>
      </c>
      <c r="AA57" s="0" t="n">
        <f aca="false">AA9*300</f>
        <v>0</v>
      </c>
      <c r="AB57" s="0" t="n">
        <f aca="false">AB9*400</f>
        <v>0</v>
      </c>
      <c r="AC57" s="0" t="n">
        <f aca="false">AC9*500</f>
        <v>0</v>
      </c>
      <c r="AD57" s="0" t="n">
        <f aca="false">AD9*600</f>
        <v>0</v>
      </c>
      <c r="AE57" s="0" t="n">
        <f aca="false">AE9*680.2</f>
        <v>0</v>
      </c>
      <c r="AF57" s="0" t="n">
        <f aca="false">AF9*1000</f>
        <v>0</v>
      </c>
      <c r="AG57" s="0" t="n">
        <f aca="false">AG9*2294.32</f>
        <v>0</v>
      </c>
      <c r="AH57" s="0" t="n">
        <f aca="false">AH9*400</f>
        <v>0</v>
      </c>
      <c r="AI57" s="0" t="n">
        <f aca="false">AI9*500</f>
        <v>0</v>
      </c>
      <c r="AJ57" s="0" t="n">
        <f aca="false">AJ9*600</f>
        <v>0</v>
      </c>
      <c r="AK57" s="0" t="n">
        <f aca="false">AK9*400</f>
        <v>0</v>
      </c>
      <c r="AL57" s="0" t="n">
        <f aca="false">AL9*500</f>
        <v>0</v>
      </c>
      <c r="AM57" s="0" t="n">
        <f aca="false">AM9*600</f>
        <v>0</v>
      </c>
      <c r="AN57" s="0" t="n">
        <f aca="false">AN9*756.15</f>
        <v>0</v>
      </c>
      <c r="AO57" s="0" t="n">
        <f aca="false">AO9*800</f>
        <v>0</v>
      </c>
      <c r="AP57" s="0" t="n">
        <f aca="false">AP9*1097.07</f>
        <v>0</v>
      </c>
      <c r="AQ57" s="0" t="n">
        <f aca="false">AQ9*1147.75</f>
        <v>0</v>
      </c>
      <c r="AR57" s="0" t="n">
        <f aca="false">AR9*500</f>
        <v>0</v>
      </c>
      <c r="AS57" s="0" t="n">
        <f aca="false">AS9*692.19</f>
        <v>0</v>
      </c>
      <c r="AT57" s="0" t="n">
        <f aca="false">AT9*833.48</f>
        <v>0</v>
      </c>
      <c r="AU57" s="0" t="n">
        <f aca="false">SUM(B57:AT57)</f>
        <v>1000</v>
      </c>
    </row>
    <row r="58" customFormat="false" ht="12.8" hidden="false" customHeight="false" outlineLevel="0" collapsed="false">
      <c r="A58" s="0" t="s">
        <v>235</v>
      </c>
      <c r="B58" s="0" t="n">
        <f aca="false">B10*650</f>
        <v>0</v>
      </c>
      <c r="C58" s="0" t="n">
        <f aca="false">C10*656.68</f>
        <v>0</v>
      </c>
      <c r="D58" s="0" t="n">
        <f aca="false">D10*400</f>
        <v>800</v>
      </c>
      <c r="E58" s="0" t="n">
        <f aca="false">E10*500</f>
        <v>1000</v>
      </c>
      <c r="F58" s="0" t="n">
        <f aca="false">F10*539.92</f>
        <v>0</v>
      </c>
      <c r="G58" s="0" t="n">
        <f aca="false">G10*606.15</f>
        <v>0</v>
      </c>
      <c r="H58" s="0" t="n">
        <f aca="false">H10*610.06</f>
        <v>0</v>
      </c>
      <c r="I58" s="0" t="n">
        <f aca="false">I10*637.97</f>
        <v>0</v>
      </c>
      <c r="J58" s="0" t="n">
        <f aca="false">J10*650.09</f>
        <v>0</v>
      </c>
      <c r="K58" s="0" t="n">
        <f aca="false">K10*800</f>
        <v>0</v>
      </c>
      <c r="L58" s="0" t="n">
        <f aca="false">L10*801.73</f>
        <v>0</v>
      </c>
      <c r="M58" s="0" t="n">
        <f aca="false">M10*992.45</f>
        <v>0</v>
      </c>
      <c r="N58" s="0" t="n">
        <f aca="false">N10*996.34</f>
        <v>0</v>
      </c>
      <c r="O58" s="0" t="n">
        <f aca="false">O10*1817.45</f>
        <v>0</v>
      </c>
      <c r="P58" s="0" t="n">
        <f aca="false">P10*2500</f>
        <v>0</v>
      </c>
      <c r="Q58" s="0" t="n">
        <f aca="false">Q10*400</f>
        <v>0</v>
      </c>
      <c r="R58" s="0" t="n">
        <f aca="false">R10*500</f>
        <v>0</v>
      </c>
      <c r="S58" s="0" t="n">
        <f aca="false">S10*509.86</f>
        <v>0</v>
      </c>
      <c r="T58" s="0" t="n">
        <f aca="false">T10*781.93</f>
        <v>0</v>
      </c>
      <c r="U58" s="0" t="n">
        <f aca="false">U10*800</f>
        <v>0</v>
      </c>
      <c r="V58" s="0" t="n">
        <f aca="false">V10*907.93</f>
        <v>0</v>
      </c>
      <c r="W58" s="0" t="n">
        <f aca="false">W10*1103.64</f>
        <v>0</v>
      </c>
      <c r="X58" s="0" t="n">
        <f aca="false">X10*800</f>
        <v>2400</v>
      </c>
      <c r="Y58" s="0" t="n">
        <f aca="false">Y10*309.73</f>
        <v>0</v>
      </c>
      <c r="Z58" s="0" t="n">
        <f aca="false">Z10*500</f>
        <v>0</v>
      </c>
      <c r="AA58" s="0" t="n">
        <f aca="false">AA10*300</f>
        <v>0</v>
      </c>
      <c r="AB58" s="0" t="n">
        <f aca="false">AB10*400</f>
        <v>2400</v>
      </c>
      <c r="AC58" s="0" t="n">
        <f aca="false">AC10*500</f>
        <v>0</v>
      </c>
      <c r="AD58" s="0" t="n">
        <f aca="false">AD10*600</f>
        <v>0</v>
      </c>
      <c r="AE58" s="0" t="n">
        <f aca="false">AE10*680.2</f>
        <v>0</v>
      </c>
      <c r="AF58" s="0" t="n">
        <f aca="false">AF10*1000</f>
        <v>0</v>
      </c>
      <c r="AG58" s="0" t="n">
        <f aca="false">AG10*2294.32</f>
        <v>0</v>
      </c>
      <c r="AH58" s="0" t="n">
        <f aca="false">AH10*400</f>
        <v>0</v>
      </c>
      <c r="AI58" s="0" t="n">
        <f aca="false">AI10*500</f>
        <v>0</v>
      </c>
      <c r="AJ58" s="0" t="n">
        <f aca="false">AJ10*600</f>
        <v>0</v>
      </c>
      <c r="AK58" s="0" t="n">
        <f aca="false">AK10*400</f>
        <v>0</v>
      </c>
      <c r="AL58" s="0" t="n">
        <f aca="false">AL10*500</f>
        <v>0</v>
      </c>
      <c r="AM58" s="0" t="n">
        <f aca="false">AM10*600</f>
        <v>0</v>
      </c>
      <c r="AN58" s="0" t="n">
        <f aca="false">AN10*756.15</f>
        <v>0</v>
      </c>
      <c r="AO58" s="0" t="n">
        <f aca="false">AO10*800</f>
        <v>0</v>
      </c>
      <c r="AP58" s="0" t="n">
        <f aca="false">AP10*1097.07</f>
        <v>0</v>
      </c>
      <c r="AQ58" s="0" t="n">
        <f aca="false">AQ10*1147.75</f>
        <v>0</v>
      </c>
      <c r="AR58" s="0" t="n">
        <f aca="false">AR10*500</f>
        <v>0</v>
      </c>
      <c r="AS58" s="0" t="n">
        <f aca="false">AS10*692.19</f>
        <v>0</v>
      </c>
      <c r="AT58" s="0" t="n">
        <f aca="false">AT10*833.48</f>
        <v>0</v>
      </c>
      <c r="AU58" s="0" t="n">
        <f aca="false">SUM(B58:AT58)</f>
        <v>6600</v>
      </c>
    </row>
    <row r="59" customFormat="false" ht="12.8" hidden="false" customHeight="false" outlineLevel="0" collapsed="false">
      <c r="A59" s="0" t="s">
        <v>241</v>
      </c>
      <c r="B59" s="0" t="n">
        <f aca="false">B11*650</f>
        <v>0</v>
      </c>
      <c r="C59" s="0" t="n">
        <f aca="false">C11*656.68</f>
        <v>0</v>
      </c>
      <c r="D59" s="0" t="n">
        <f aca="false">D11*400</f>
        <v>1600</v>
      </c>
      <c r="E59" s="0" t="n">
        <f aca="false">E11*500</f>
        <v>3500</v>
      </c>
      <c r="F59" s="0" t="n">
        <f aca="false">F11*539.92</f>
        <v>1619.76</v>
      </c>
      <c r="G59" s="0" t="n">
        <f aca="false">G11*606.15</f>
        <v>0</v>
      </c>
      <c r="H59" s="0" t="n">
        <f aca="false">H11*610.06</f>
        <v>0</v>
      </c>
      <c r="I59" s="0" t="n">
        <f aca="false">I11*637.97</f>
        <v>1913.91</v>
      </c>
      <c r="J59" s="0" t="n">
        <f aca="false">J11*650.09</f>
        <v>0</v>
      </c>
      <c r="K59" s="0" t="n">
        <f aca="false">K11*800</f>
        <v>0</v>
      </c>
      <c r="L59" s="0" t="n">
        <f aca="false">L11*801.73</f>
        <v>0</v>
      </c>
      <c r="M59" s="0" t="n">
        <f aca="false">M11*992.45</f>
        <v>3969.8</v>
      </c>
      <c r="N59" s="0" t="n">
        <f aca="false">N11*996.34</f>
        <v>0</v>
      </c>
      <c r="O59" s="0" t="n">
        <f aca="false">O11*1817.45</f>
        <v>0</v>
      </c>
      <c r="P59" s="0" t="n">
        <f aca="false">P11*2500</f>
        <v>0</v>
      </c>
      <c r="Q59" s="0" t="n">
        <f aca="false">Q11*400</f>
        <v>800</v>
      </c>
      <c r="R59" s="0" t="n">
        <f aca="false">R11*500</f>
        <v>3500</v>
      </c>
      <c r="S59" s="0" t="n">
        <f aca="false">S11*509.86</f>
        <v>0</v>
      </c>
      <c r="T59" s="0" t="n">
        <f aca="false">T11*781.93</f>
        <v>0</v>
      </c>
      <c r="U59" s="0" t="n">
        <f aca="false">U11*800</f>
        <v>800</v>
      </c>
      <c r="V59" s="0" t="n">
        <f aca="false">V11*907.93</f>
        <v>0</v>
      </c>
      <c r="W59" s="0" t="n">
        <f aca="false">W11*1103.64</f>
        <v>1103.64</v>
      </c>
      <c r="X59" s="0" t="n">
        <f aca="false">X11*800</f>
        <v>26400</v>
      </c>
      <c r="Y59" s="0" t="n">
        <f aca="false">Y11*309.73</f>
        <v>0</v>
      </c>
      <c r="Z59" s="0" t="n">
        <f aca="false">Z11*500</f>
        <v>0</v>
      </c>
      <c r="AA59" s="0" t="n">
        <f aca="false">AA11*300</f>
        <v>300</v>
      </c>
      <c r="AB59" s="0" t="n">
        <f aca="false">AB11*400</f>
        <v>0</v>
      </c>
      <c r="AC59" s="0" t="n">
        <f aca="false">AC11*500</f>
        <v>0</v>
      </c>
      <c r="AD59" s="0" t="n">
        <f aca="false">AD11*600</f>
        <v>0</v>
      </c>
      <c r="AE59" s="0" t="n">
        <f aca="false">AE11*680.2</f>
        <v>0</v>
      </c>
      <c r="AF59" s="0" t="n">
        <f aca="false">AF11*1000</f>
        <v>0</v>
      </c>
      <c r="AG59" s="0" t="n">
        <f aca="false">AG11*2294.32</f>
        <v>0</v>
      </c>
      <c r="AH59" s="0" t="n">
        <f aca="false">AH11*400</f>
        <v>0</v>
      </c>
      <c r="AI59" s="0" t="n">
        <f aca="false">AI11*500</f>
        <v>1000</v>
      </c>
      <c r="AJ59" s="0" t="n">
        <f aca="false">AJ11*600</f>
        <v>1800</v>
      </c>
      <c r="AK59" s="0" t="n">
        <f aca="false">AK11*400</f>
        <v>800</v>
      </c>
      <c r="AL59" s="0" t="n">
        <f aca="false">AL11*500</f>
        <v>3500</v>
      </c>
      <c r="AM59" s="0" t="n">
        <f aca="false">AM11*600</f>
        <v>10800</v>
      </c>
      <c r="AN59" s="0" t="n">
        <f aca="false">AN11*756.15</f>
        <v>756.15</v>
      </c>
      <c r="AO59" s="0" t="n">
        <f aca="false">AO11*800</f>
        <v>0</v>
      </c>
      <c r="AP59" s="0" t="n">
        <f aca="false">AP11*1097.07</f>
        <v>0</v>
      </c>
      <c r="AQ59" s="0" t="n">
        <f aca="false">AQ11*1147.75</f>
        <v>0</v>
      </c>
      <c r="AR59" s="0" t="n">
        <f aca="false">AR11*500</f>
        <v>0</v>
      </c>
      <c r="AS59" s="0" t="n">
        <f aca="false">AS11*692.19</f>
        <v>0</v>
      </c>
      <c r="AT59" s="0" t="n">
        <f aca="false">AT11*833.48</f>
        <v>0</v>
      </c>
      <c r="AU59" s="0" t="n">
        <f aca="false">SUM(B59:AT59)</f>
        <v>64163.26</v>
      </c>
    </row>
    <row r="60" customFormat="false" ht="12.8" hidden="false" customHeight="false" outlineLevel="0" collapsed="false">
      <c r="A60" s="0" t="s">
        <v>245</v>
      </c>
      <c r="B60" s="0" t="n">
        <f aca="false">B12*650</f>
        <v>0</v>
      </c>
      <c r="C60" s="0" t="n">
        <f aca="false">C12*656.68</f>
        <v>1970.04</v>
      </c>
      <c r="D60" s="0" t="n">
        <f aca="false">D12*400</f>
        <v>4800</v>
      </c>
      <c r="E60" s="0" t="n">
        <f aca="false">E12*500</f>
        <v>3000</v>
      </c>
      <c r="F60" s="0" t="n">
        <f aca="false">F12*539.92</f>
        <v>539.92</v>
      </c>
      <c r="G60" s="0" t="n">
        <f aca="false">G12*606.15</f>
        <v>606.15</v>
      </c>
      <c r="H60" s="0" t="n">
        <f aca="false">H12*610.06</f>
        <v>0</v>
      </c>
      <c r="I60" s="0" t="n">
        <f aca="false">I12*637.97</f>
        <v>637.97</v>
      </c>
      <c r="J60" s="0" t="n">
        <f aca="false">J12*650.09</f>
        <v>0</v>
      </c>
      <c r="K60" s="0" t="n">
        <f aca="false">K12*800</f>
        <v>0</v>
      </c>
      <c r="L60" s="0" t="n">
        <f aca="false">L12*801.73</f>
        <v>0</v>
      </c>
      <c r="M60" s="0" t="n">
        <f aca="false">M12*992.45</f>
        <v>6947.15</v>
      </c>
      <c r="N60" s="0" t="n">
        <f aca="false">N12*996.34</f>
        <v>0</v>
      </c>
      <c r="O60" s="0" t="n">
        <f aca="false">O12*1817.45</f>
        <v>1817.45</v>
      </c>
      <c r="P60" s="0" t="n">
        <f aca="false">P12*2500</f>
        <v>0</v>
      </c>
      <c r="Q60" s="0" t="n">
        <f aca="false">Q12*400</f>
        <v>0</v>
      </c>
      <c r="R60" s="0" t="n">
        <f aca="false">R12*500</f>
        <v>2500</v>
      </c>
      <c r="S60" s="0" t="n">
        <f aca="false">S12*509.86</f>
        <v>0</v>
      </c>
      <c r="T60" s="0" t="n">
        <f aca="false">T12*781.93</f>
        <v>0</v>
      </c>
      <c r="U60" s="0" t="n">
        <f aca="false">U12*800</f>
        <v>0</v>
      </c>
      <c r="V60" s="0" t="n">
        <f aca="false">V12*907.93</f>
        <v>0</v>
      </c>
      <c r="W60" s="0" t="n">
        <f aca="false">W12*1103.64</f>
        <v>0</v>
      </c>
      <c r="X60" s="0" t="n">
        <f aca="false">X12*800</f>
        <v>36800</v>
      </c>
      <c r="Y60" s="0" t="n">
        <f aca="false">Y12*309.73</f>
        <v>0</v>
      </c>
      <c r="Z60" s="0" t="n">
        <f aca="false">Z12*500</f>
        <v>0</v>
      </c>
      <c r="AA60" s="0" t="n">
        <f aca="false">AA12*300</f>
        <v>0</v>
      </c>
      <c r="AB60" s="0" t="n">
        <f aca="false">AB12*400</f>
        <v>12000</v>
      </c>
      <c r="AC60" s="0" t="n">
        <f aca="false">AC12*500</f>
        <v>0</v>
      </c>
      <c r="AD60" s="0" t="n">
        <f aca="false">AD12*600</f>
        <v>1200</v>
      </c>
      <c r="AE60" s="0" t="n">
        <f aca="false">AE12*680.2</f>
        <v>680.2</v>
      </c>
      <c r="AF60" s="0" t="n">
        <f aca="false">AF12*1000</f>
        <v>0</v>
      </c>
      <c r="AG60" s="0" t="n">
        <f aca="false">AG12*2294.32</f>
        <v>0</v>
      </c>
      <c r="AH60" s="0" t="n">
        <f aca="false">AH12*400</f>
        <v>0</v>
      </c>
      <c r="AI60" s="0" t="n">
        <f aca="false">AI12*500</f>
        <v>2500</v>
      </c>
      <c r="AJ60" s="0" t="n">
        <f aca="false">AJ12*600</f>
        <v>600</v>
      </c>
      <c r="AK60" s="0" t="n">
        <f aca="false">AK12*400</f>
        <v>800</v>
      </c>
      <c r="AL60" s="0" t="n">
        <f aca="false">AL12*500</f>
        <v>0</v>
      </c>
      <c r="AM60" s="0" t="n">
        <f aca="false">AM12*600</f>
        <v>2400</v>
      </c>
      <c r="AN60" s="0" t="n">
        <f aca="false">AN12*756.15</f>
        <v>0</v>
      </c>
      <c r="AO60" s="0" t="n">
        <f aca="false">AO12*800</f>
        <v>0</v>
      </c>
      <c r="AP60" s="0" t="n">
        <f aca="false">AP12*1097.07</f>
        <v>0</v>
      </c>
      <c r="AQ60" s="0" t="n">
        <f aca="false">AQ12*1147.75</f>
        <v>0</v>
      </c>
      <c r="AR60" s="0" t="n">
        <f aca="false">AR12*500</f>
        <v>0</v>
      </c>
      <c r="AS60" s="0" t="n">
        <f aca="false">AS12*692.19</f>
        <v>0</v>
      </c>
      <c r="AT60" s="0" t="n">
        <f aca="false">AT12*833.48</f>
        <v>0</v>
      </c>
      <c r="AU60" s="0" t="n">
        <f aca="false">SUM(B60:AT60)</f>
        <v>79798.88</v>
      </c>
    </row>
    <row r="61" customFormat="false" ht="12.8" hidden="false" customHeight="false" outlineLevel="0" collapsed="false">
      <c r="A61" s="0" t="s">
        <v>249</v>
      </c>
      <c r="B61" s="0" t="n">
        <f aca="false">B13*650</f>
        <v>0</v>
      </c>
      <c r="C61" s="0" t="n">
        <f aca="false">C13*656.68</f>
        <v>0</v>
      </c>
      <c r="D61" s="0" t="n">
        <f aca="false">D13*400</f>
        <v>4000</v>
      </c>
      <c r="E61" s="0" t="n">
        <f aca="false">E13*500</f>
        <v>1000</v>
      </c>
      <c r="F61" s="0" t="n">
        <f aca="false">F13*539.92</f>
        <v>1079.84</v>
      </c>
      <c r="G61" s="0" t="n">
        <f aca="false">G13*606.15</f>
        <v>606.15</v>
      </c>
      <c r="H61" s="0" t="n">
        <f aca="false">H13*610.06</f>
        <v>0</v>
      </c>
      <c r="I61" s="0" t="n">
        <f aca="false">I13*637.97</f>
        <v>637.97</v>
      </c>
      <c r="J61" s="0" t="n">
        <f aca="false">J13*650.09</f>
        <v>0</v>
      </c>
      <c r="K61" s="0" t="n">
        <f aca="false">K13*800</f>
        <v>800</v>
      </c>
      <c r="L61" s="0" t="n">
        <f aca="false">L13*801.73</f>
        <v>0</v>
      </c>
      <c r="M61" s="0" t="n">
        <f aca="false">M13*992.45</f>
        <v>21833.9</v>
      </c>
      <c r="N61" s="0" t="n">
        <f aca="false">N13*996.34</f>
        <v>0</v>
      </c>
      <c r="O61" s="0" t="n">
        <f aca="false">O13*1817.45</f>
        <v>0</v>
      </c>
      <c r="P61" s="0" t="n">
        <f aca="false">P13*2500</f>
        <v>0</v>
      </c>
      <c r="Q61" s="0" t="n">
        <f aca="false">Q13*400</f>
        <v>0</v>
      </c>
      <c r="R61" s="0" t="n">
        <f aca="false">R13*500</f>
        <v>2500</v>
      </c>
      <c r="S61" s="0" t="n">
        <f aca="false">S13*509.86</f>
        <v>509.86</v>
      </c>
      <c r="T61" s="0" t="n">
        <f aca="false">T13*781.93</f>
        <v>781.93</v>
      </c>
      <c r="U61" s="0" t="n">
        <f aca="false">U13*800</f>
        <v>0</v>
      </c>
      <c r="V61" s="0" t="n">
        <f aca="false">V13*907.93</f>
        <v>0</v>
      </c>
      <c r="W61" s="0" t="n">
        <f aca="false">W13*1103.64</f>
        <v>1103.64</v>
      </c>
      <c r="X61" s="0" t="n">
        <f aca="false">X13*800</f>
        <v>0</v>
      </c>
      <c r="Y61" s="0" t="n">
        <f aca="false">Y13*309.73</f>
        <v>0</v>
      </c>
      <c r="Z61" s="0" t="n">
        <f aca="false">Z13*500</f>
        <v>0</v>
      </c>
      <c r="AA61" s="0" t="n">
        <f aca="false">AA13*300</f>
        <v>0</v>
      </c>
      <c r="AB61" s="0" t="n">
        <f aca="false">AB13*400</f>
        <v>0</v>
      </c>
      <c r="AC61" s="0" t="n">
        <f aca="false">AC13*500</f>
        <v>0</v>
      </c>
      <c r="AD61" s="0" t="n">
        <f aca="false">AD13*600</f>
        <v>0</v>
      </c>
      <c r="AE61" s="0" t="n">
        <f aca="false">AE13*680.2</f>
        <v>0</v>
      </c>
      <c r="AF61" s="0" t="n">
        <f aca="false">AF13*1000</f>
        <v>0</v>
      </c>
      <c r="AG61" s="0" t="n">
        <f aca="false">AG13*2294.32</f>
        <v>0</v>
      </c>
      <c r="AH61" s="0" t="n">
        <f aca="false">AH13*400</f>
        <v>0</v>
      </c>
      <c r="AI61" s="0" t="n">
        <f aca="false">AI13*500</f>
        <v>0</v>
      </c>
      <c r="AJ61" s="0" t="n">
        <f aca="false">AJ13*600</f>
        <v>0</v>
      </c>
      <c r="AK61" s="0" t="n">
        <f aca="false">AK13*400</f>
        <v>1200</v>
      </c>
      <c r="AL61" s="0" t="n">
        <f aca="false">AL13*500</f>
        <v>1000</v>
      </c>
      <c r="AM61" s="0" t="n">
        <f aca="false">AM13*600</f>
        <v>2400</v>
      </c>
      <c r="AN61" s="0" t="n">
        <f aca="false">AN13*756.15</f>
        <v>0</v>
      </c>
      <c r="AO61" s="0" t="n">
        <f aca="false">AO13*800</f>
        <v>0</v>
      </c>
      <c r="AP61" s="0" t="n">
        <f aca="false">AP13*1097.07</f>
        <v>0</v>
      </c>
      <c r="AQ61" s="0" t="n">
        <f aca="false">AQ13*1147.75</f>
        <v>0</v>
      </c>
      <c r="AR61" s="0" t="n">
        <f aca="false">AR13*500</f>
        <v>0</v>
      </c>
      <c r="AS61" s="0" t="n">
        <f aca="false">AS13*692.19</f>
        <v>1384.38</v>
      </c>
      <c r="AT61" s="0" t="n">
        <f aca="false">AT13*833.48</f>
        <v>0</v>
      </c>
      <c r="AU61" s="0" t="n">
        <f aca="false">SUM(B61:AT61)</f>
        <v>40837.67</v>
      </c>
    </row>
    <row r="62" customFormat="false" ht="12.8" hidden="false" customHeight="false" outlineLevel="0" collapsed="false">
      <c r="A62" s="0" t="s">
        <v>252</v>
      </c>
      <c r="B62" s="0" t="n">
        <f aca="false">B14*650</f>
        <v>650</v>
      </c>
      <c r="C62" s="0" t="n">
        <f aca="false">C14*656.68</f>
        <v>0</v>
      </c>
      <c r="D62" s="0" t="n">
        <f aca="false">D14*400</f>
        <v>7600</v>
      </c>
      <c r="E62" s="0" t="n">
        <f aca="false">E14*500</f>
        <v>1000</v>
      </c>
      <c r="F62" s="0" t="n">
        <f aca="false">F14*539.92</f>
        <v>1079.84</v>
      </c>
      <c r="G62" s="0" t="n">
        <f aca="false">G14*606.15</f>
        <v>0</v>
      </c>
      <c r="H62" s="0" t="n">
        <f aca="false">H14*610.06</f>
        <v>0</v>
      </c>
      <c r="I62" s="0" t="n">
        <f aca="false">I14*637.97</f>
        <v>2551.88</v>
      </c>
      <c r="J62" s="0" t="n">
        <f aca="false">J14*650.09</f>
        <v>0</v>
      </c>
      <c r="K62" s="0" t="n">
        <f aca="false">K14*800</f>
        <v>0</v>
      </c>
      <c r="L62" s="0" t="n">
        <f aca="false">L14*801.73</f>
        <v>801.73</v>
      </c>
      <c r="M62" s="0" t="n">
        <f aca="false">M14*992.45</f>
        <v>2977.35</v>
      </c>
      <c r="N62" s="0" t="n">
        <f aca="false">N14*996.34</f>
        <v>996.34</v>
      </c>
      <c r="O62" s="0" t="n">
        <f aca="false">O14*1817.45</f>
        <v>0</v>
      </c>
      <c r="P62" s="0" t="n">
        <f aca="false">P14*2500</f>
        <v>0</v>
      </c>
      <c r="Q62" s="0" t="n">
        <f aca="false">Q14*400</f>
        <v>0</v>
      </c>
      <c r="R62" s="0" t="n">
        <f aca="false">R14*500</f>
        <v>0</v>
      </c>
      <c r="S62" s="0" t="n">
        <f aca="false">S14*509.86</f>
        <v>0</v>
      </c>
      <c r="T62" s="0" t="n">
        <f aca="false">T14*781.93</f>
        <v>0</v>
      </c>
      <c r="U62" s="0" t="n">
        <f aca="false">U14*800</f>
        <v>0</v>
      </c>
      <c r="V62" s="0" t="n">
        <f aca="false">V14*907.93</f>
        <v>0</v>
      </c>
      <c r="W62" s="0" t="n">
        <f aca="false">W14*1103.64</f>
        <v>0</v>
      </c>
      <c r="X62" s="0" t="n">
        <f aca="false">X14*800</f>
        <v>3200</v>
      </c>
      <c r="Y62" s="0" t="n">
        <f aca="false">Y14*309.73</f>
        <v>0</v>
      </c>
      <c r="Z62" s="0" t="n">
        <f aca="false">Z14*500</f>
        <v>0</v>
      </c>
      <c r="AA62" s="0" t="n">
        <f aca="false">AA14*300</f>
        <v>0</v>
      </c>
      <c r="AB62" s="0" t="n">
        <f aca="false">AB14*400</f>
        <v>0</v>
      </c>
      <c r="AC62" s="0" t="n">
        <f aca="false">AC14*500</f>
        <v>0</v>
      </c>
      <c r="AD62" s="0" t="n">
        <f aca="false">AD14*600</f>
        <v>0</v>
      </c>
      <c r="AE62" s="0" t="n">
        <f aca="false">AE14*680.2</f>
        <v>0</v>
      </c>
      <c r="AF62" s="0" t="n">
        <f aca="false">AF14*1000</f>
        <v>0</v>
      </c>
      <c r="AG62" s="0" t="n">
        <f aca="false">AG14*2294.32</f>
        <v>0</v>
      </c>
      <c r="AH62" s="0" t="n">
        <f aca="false">AH14*400</f>
        <v>0</v>
      </c>
      <c r="AI62" s="0" t="n">
        <f aca="false">AI14*500</f>
        <v>0</v>
      </c>
      <c r="AJ62" s="0" t="n">
        <f aca="false">AJ14*600</f>
        <v>0</v>
      </c>
      <c r="AK62" s="0" t="n">
        <f aca="false">AK14*400</f>
        <v>0</v>
      </c>
      <c r="AL62" s="0" t="n">
        <f aca="false">AL14*500</f>
        <v>0</v>
      </c>
      <c r="AM62" s="0" t="n">
        <f aca="false">AM14*600</f>
        <v>0</v>
      </c>
      <c r="AN62" s="0" t="n">
        <f aca="false">AN14*756.15</f>
        <v>0</v>
      </c>
      <c r="AO62" s="0" t="n">
        <f aca="false">AO14*800</f>
        <v>0</v>
      </c>
      <c r="AP62" s="0" t="n">
        <f aca="false">AP14*1097.07</f>
        <v>0</v>
      </c>
      <c r="AQ62" s="0" t="n">
        <f aca="false">AQ14*1147.75</f>
        <v>0</v>
      </c>
      <c r="AR62" s="0" t="n">
        <f aca="false">AR14*500</f>
        <v>0</v>
      </c>
      <c r="AS62" s="0" t="n">
        <f aca="false">AS14*692.19</f>
        <v>0</v>
      </c>
      <c r="AT62" s="0" t="n">
        <f aca="false">AT14*833.48</f>
        <v>0</v>
      </c>
      <c r="AU62" s="0" t="n">
        <f aca="false">SUM(B62:AT62)</f>
        <v>20857.14</v>
      </c>
    </row>
    <row r="63" customFormat="false" ht="12.8" hidden="false" customHeight="false" outlineLevel="0" collapsed="false">
      <c r="A63" s="0" t="s">
        <v>559</v>
      </c>
      <c r="B63" s="0" t="n">
        <f aca="false">B15*650</f>
        <v>0</v>
      </c>
      <c r="C63" s="0" t="n">
        <f aca="false">C15*656.68</f>
        <v>0</v>
      </c>
      <c r="D63" s="0" t="n">
        <f aca="false">D15*400</f>
        <v>0</v>
      </c>
      <c r="E63" s="0" t="n">
        <f aca="false">E15*500</f>
        <v>0</v>
      </c>
      <c r="F63" s="0" t="n">
        <f aca="false">F15*539.92</f>
        <v>0</v>
      </c>
      <c r="G63" s="0" t="n">
        <f aca="false">G15*606.15</f>
        <v>0</v>
      </c>
      <c r="H63" s="0" t="n">
        <f aca="false">H15*610.06</f>
        <v>0</v>
      </c>
      <c r="I63" s="0" t="n">
        <f aca="false">I15*637.97</f>
        <v>0</v>
      </c>
      <c r="J63" s="0" t="n">
        <f aca="false">J15*650.09</f>
        <v>0</v>
      </c>
      <c r="K63" s="0" t="n">
        <f aca="false">K15*800</f>
        <v>0</v>
      </c>
      <c r="L63" s="0" t="n">
        <f aca="false">L15*801.73</f>
        <v>0</v>
      </c>
      <c r="M63" s="0" t="n">
        <f aca="false">M15*992.45</f>
        <v>0</v>
      </c>
      <c r="N63" s="0" t="n">
        <f aca="false">N15*996.34</f>
        <v>996.34</v>
      </c>
      <c r="O63" s="0" t="n">
        <f aca="false">O15*1817.45</f>
        <v>0</v>
      </c>
      <c r="P63" s="0" t="n">
        <f aca="false">P15*2500</f>
        <v>0</v>
      </c>
      <c r="Q63" s="0" t="n">
        <f aca="false">Q15*400</f>
        <v>0</v>
      </c>
      <c r="R63" s="0" t="n">
        <f aca="false">R15*500</f>
        <v>0</v>
      </c>
      <c r="S63" s="0" t="n">
        <f aca="false">S15*509.86</f>
        <v>0</v>
      </c>
      <c r="T63" s="0" t="n">
        <f aca="false">T15*781.93</f>
        <v>0</v>
      </c>
      <c r="U63" s="0" t="n">
        <f aca="false">U15*800</f>
        <v>0</v>
      </c>
      <c r="V63" s="0" t="n">
        <f aca="false">V15*907.93</f>
        <v>0</v>
      </c>
      <c r="W63" s="0" t="n">
        <f aca="false">W15*1103.64</f>
        <v>0</v>
      </c>
      <c r="X63" s="0" t="n">
        <f aca="false">X15*800</f>
        <v>8800</v>
      </c>
      <c r="Y63" s="0" t="n">
        <f aca="false">Y15*309.73</f>
        <v>0</v>
      </c>
      <c r="Z63" s="0" t="n">
        <f aca="false">Z15*500</f>
        <v>0</v>
      </c>
      <c r="AA63" s="0" t="n">
        <f aca="false">AA15*300</f>
        <v>0</v>
      </c>
      <c r="AB63" s="0" t="n">
        <f aca="false">AB15*400</f>
        <v>0</v>
      </c>
      <c r="AC63" s="0" t="n">
        <f aca="false">AC15*500</f>
        <v>0</v>
      </c>
      <c r="AD63" s="0" t="n">
        <f aca="false">AD15*600</f>
        <v>0</v>
      </c>
      <c r="AE63" s="0" t="n">
        <f aca="false">AE15*680.2</f>
        <v>0</v>
      </c>
      <c r="AF63" s="0" t="n">
        <f aca="false">AF15*1000</f>
        <v>0</v>
      </c>
      <c r="AG63" s="0" t="n">
        <f aca="false">AG15*2294.32</f>
        <v>0</v>
      </c>
      <c r="AH63" s="0" t="n">
        <f aca="false">AH15*400</f>
        <v>0</v>
      </c>
      <c r="AI63" s="0" t="n">
        <f aca="false">AI15*500</f>
        <v>0</v>
      </c>
      <c r="AJ63" s="0" t="n">
        <f aca="false">AJ15*600</f>
        <v>0</v>
      </c>
      <c r="AK63" s="0" t="n">
        <f aca="false">AK15*400</f>
        <v>0</v>
      </c>
      <c r="AL63" s="0" t="n">
        <f aca="false">AL15*500</f>
        <v>0</v>
      </c>
      <c r="AM63" s="0" t="n">
        <f aca="false">AM15*600</f>
        <v>600</v>
      </c>
      <c r="AN63" s="0" t="n">
        <f aca="false">AN15*756.15</f>
        <v>0</v>
      </c>
      <c r="AO63" s="0" t="n">
        <f aca="false">AO15*800</f>
        <v>0</v>
      </c>
      <c r="AP63" s="0" t="n">
        <f aca="false">AP15*1097.07</f>
        <v>0</v>
      </c>
      <c r="AQ63" s="0" t="n">
        <f aca="false">AQ15*1147.75</f>
        <v>0</v>
      </c>
      <c r="AR63" s="0" t="n">
        <f aca="false">AR15*500</f>
        <v>0</v>
      </c>
      <c r="AS63" s="0" t="n">
        <f aca="false">AS15*692.19</f>
        <v>0</v>
      </c>
      <c r="AT63" s="0" t="n">
        <f aca="false">AT15*833.48</f>
        <v>0</v>
      </c>
      <c r="AU63" s="0" t="n">
        <f aca="false">SUM(B63:AT63)</f>
        <v>10396.34</v>
      </c>
    </row>
    <row r="64" customFormat="false" ht="12.8" hidden="false" customHeight="false" outlineLevel="0" collapsed="false">
      <c r="A64" s="0" t="s">
        <v>560</v>
      </c>
      <c r="B64" s="0" t="n">
        <f aca="false">B16*650</f>
        <v>0</v>
      </c>
      <c r="C64" s="0" t="n">
        <f aca="false">C16*656.68</f>
        <v>0</v>
      </c>
      <c r="D64" s="0" t="n">
        <f aca="false">D16*400</f>
        <v>800</v>
      </c>
      <c r="E64" s="0" t="n">
        <f aca="false">E16*500</f>
        <v>500</v>
      </c>
      <c r="F64" s="0" t="n">
        <f aca="false">F16*539.92</f>
        <v>539.92</v>
      </c>
      <c r="G64" s="0" t="n">
        <f aca="false">G16*606.15</f>
        <v>606.15</v>
      </c>
      <c r="H64" s="0" t="n">
        <f aca="false">H16*610.06</f>
        <v>0</v>
      </c>
      <c r="I64" s="0" t="n">
        <f aca="false">I16*637.97</f>
        <v>0</v>
      </c>
      <c r="J64" s="0" t="n">
        <f aca="false">J16*650.09</f>
        <v>0</v>
      </c>
      <c r="K64" s="0" t="n">
        <f aca="false">K16*800</f>
        <v>0</v>
      </c>
      <c r="L64" s="0" t="n">
        <f aca="false">L16*801.73</f>
        <v>0</v>
      </c>
      <c r="M64" s="0" t="n">
        <f aca="false">M16*992.45</f>
        <v>2977.35</v>
      </c>
      <c r="N64" s="0" t="n">
        <f aca="false">N16*996.34</f>
        <v>2989.02</v>
      </c>
      <c r="O64" s="0" t="n">
        <f aca="false">O16*1817.45</f>
        <v>0</v>
      </c>
      <c r="P64" s="0" t="n">
        <f aca="false">P16*2500</f>
        <v>0</v>
      </c>
      <c r="Q64" s="0" t="n">
        <f aca="false">Q16*400</f>
        <v>0</v>
      </c>
      <c r="R64" s="0" t="n">
        <f aca="false">R16*500</f>
        <v>500</v>
      </c>
      <c r="S64" s="0" t="n">
        <f aca="false">S16*509.86</f>
        <v>0</v>
      </c>
      <c r="T64" s="0" t="n">
        <f aca="false">T16*781.93</f>
        <v>0</v>
      </c>
      <c r="U64" s="0" t="n">
        <f aca="false">U16*800</f>
        <v>800</v>
      </c>
      <c r="V64" s="0" t="n">
        <f aca="false">V16*907.93</f>
        <v>0</v>
      </c>
      <c r="W64" s="0" t="n">
        <f aca="false">W16*1103.64</f>
        <v>1103.64</v>
      </c>
      <c r="X64" s="0" t="n">
        <f aca="false">X16*800</f>
        <v>800</v>
      </c>
      <c r="Y64" s="0" t="n">
        <f aca="false">Y16*309.73</f>
        <v>309.73</v>
      </c>
      <c r="Z64" s="0" t="n">
        <f aca="false">Z16*500</f>
        <v>0</v>
      </c>
      <c r="AA64" s="0" t="n">
        <f aca="false">AA16*300</f>
        <v>0</v>
      </c>
      <c r="AB64" s="0" t="n">
        <f aca="false">AB16*400</f>
        <v>0</v>
      </c>
      <c r="AC64" s="0" t="n">
        <f aca="false">AC16*500</f>
        <v>0</v>
      </c>
      <c r="AD64" s="0" t="n">
        <f aca="false">AD16*600</f>
        <v>0</v>
      </c>
      <c r="AE64" s="0" t="n">
        <f aca="false">AE16*680.2</f>
        <v>0</v>
      </c>
      <c r="AF64" s="0" t="n">
        <f aca="false">AF16*1000</f>
        <v>0</v>
      </c>
      <c r="AG64" s="0" t="n">
        <f aca="false">AG16*2294.32</f>
        <v>0</v>
      </c>
      <c r="AH64" s="0" t="n">
        <f aca="false">AH16*400</f>
        <v>0</v>
      </c>
      <c r="AI64" s="0" t="n">
        <f aca="false">AI16*500</f>
        <v>0</v>
      </c>
      <c r="AJ64" s="0" t="n">
        <f aca="false">AJ16*600</f>
        <v>0</v>
      </c>
      <c r="AK64" s="0" t="n">
        <f aca="false">AK16*400</f>
        <v>0</v>
      </c>
      <c r="AL64" s="0" t="n">
        <f aca="false">AL16*500</f>
        <v>500</v>
      </c>
      <c r="AM64" s="0" t="n">
        <f aca="false">AM16*600</f>
        <v>600</v>
      </c>
      <c r="AN64" s="0" t="n">
        <f aca="false">AN16*756.15</f>
        <v>0</v>
      </c>
      <c r="AO64" s="0" t="n">
        <f aca="false">AO16*800</f>
        <v>0</v>
      </c>
      <c r="AP64" s="0" t="n">
        <f aca="false">AP16*1097.07</f>
        <v>0</v>
      </c>
      <c r="AQ64" s="0" t="n">
        <f aca="false">AQ16*1147.75</f>
        <v>0</v>
      </c>
      <c r="AR64" s="0" t="n">
        <f aca="false">AR16*500</f>
        <v>0</v>
      </c>
      <c r="AS64" s="0" t="n">
        <f aca="false">AS16*692.19</f>
        <v>0</v>
      </c>
      <c r="AT64" s="0" t="n">
        <f aca="false">AT16*833.48</f>
        <v>0</v>
      </c>
      <c r="AU64" s="0" t="n">
        <f aca="false">SUM(B64:AT64)</f>
        <v>13025.81</v>
      </c>
    </row>
    <row r="65" customFormat="false" ht="12.8" hidden="false" customHeight="false" outlineLevel="0" collapsed="false">
      <c r="A65" s="0" t="s">
        <v>273</v>
      </c>
      <c r="B65" s="0" t="n">
        <f aca="false">B17*650</f>
        <v>0</v>
      </c>
      <c r="C65" s="0" t="n">
        <f aca="false">C17*656.68</f>
        <v>3940.08</v>
      </c>
      <c r="D65" s="0" t="n">
        <f aca="false">D17*400</f>
        <v>2800</v>
      </c>
      <c r="E65" s="0" t="n">
        <f aca="false">E17*500</f>
        <v>3000</v>
      </c>
      <c r="F65" s="0" t="n">
        <f aca="false">F17*539.92</f>
        <v>539.92</v>
      </c>
      <c r="G65" s="0" t="n">
        <f aca="false">G17*606.15</f>
        <v>0</v>
      </c>
      <c r="H65" s="0" t="n">
        <f aca="false">H17*610.06</f>
        <v>0</v>
      </c>
      <c r="I65" s="0" t="n">
        <f aca="false">I17*637.97</f>
        <v>0</v>
      </c>
      <c r="J65" s="0" t="n">
        <f aca="false">J17*650.09</f>
        <v>0</v>
      </c>
      <c r="K65" s="0" t="n">
        <f aca="false">K17*800</f>
        <v>0</v>
      </c>
      <c r="L65" s="0" t="n">
        <f aca="false">L17*801.73</f>
        <v>0</v>
      </c>
      <c r="M65" s="0" t="n">
        <f aca="false">M17*992.45</f>
        <v>992.45</v>
      </c>
      <c r="N65" s="0" t="n">
        <f aca="false">N17*996.34</f>
        <v>0</v>
      </c>
      <c r="O65" s="0" t="n">
        <f aca="false">O17*1817.45</f>
        <v>0</v>
      </c>
      <c r="P65" s="0" t="n">
        <f aca="false">P17*2500</f>
        <v>0</v>
      </c>
      <c r="Q65" s="0" t="n">
        <f aca="false">Q17*400</f>
        <v>8800</v>
      </c>
      <c r="R65" s="0" t="n">
        <f aca="false">R17*500</f>
        <v>15500</v>
      </c>
      <c r="S65" s="0" t="n">
        <f aca="false">S17*509.86</f>
        <v>509.86</v>
      </c>
      <c r="T65" s="0" t="n">
        <f aca="false">T17*781.93</f>
        <v>0</v>
      </c>
      <c r="U65" s="0" t="n">
        <f aca="false">U17*800</f>
        <v>0</v>
      </c>
      <c r="V65" s="0" t="n">
        <f aca="false">V17*907.93</f>
        <v>0</v>
      </c>
      <c r="W65" s="0" t="n">
        <f aca="false">W17*1103.64</f>
        <v>0</v>
      </c>
      <c r="X65" s="0" t="n">
        <f aca="false">X17*800</f>
        <v>142400</v>
      </c>
      <c r="Y65" s="0" t="n">
        <f aca="false">Y17*309.73</f>
        <v>0</v>
      </c>
      <c r="Z65" s="0" t="n">
        <f aca="false">Z17*500</f>
        <v>0</v>
      </c>
      <c r="AA65" s="0" t="n">
        <f aca="false">AA17*300</f>
        <v>0</v>
      </c>
      <c r="AB65" s="0" t="n">
        <f aca="false">AB17*400</f>
        <v>0</v>
      </c>
      <c r="AC65" s="0" t="n">
        <f aca="false">AC17*500</f>
        <v>0</v>
      </c>
      <c r="AD65" s="0" t="n">
        <f aca="false">AD17*600</f>
        <v>0</v>
      </c>
      <c r="AE65" s="0" t="n">
        <f aca="false">AE17*680.2</f>
        <v>0</v>
      </c>
      <c r="AF65" s="0" t="n">
        <f aca="false">AF17*1000</f>
        <v>0</v>
      </c>
      <c r="AG65" s="0" t="n">
        <f aca="false">AG17*2294.32</f>
        <v>6882.96</v>
      </c>
      <c r="AH65" s="0" t="n">
        <f aca="false">AH17*400</f>
        <v>0</v>
      </c>
      <c r="AI65" s="0" t="n">
        <f aca="false">AI17*500</f>
        <v>0</v>
      </c>
      <c r="AJ65" s="0" t="n">
        <f aca="false">AJ17*600</f>
        <v>0</v>
      </c>
      <c r="AK65" s="0" t="n">
        <f aca="false">AK17*400</f>
        <v>800</v>
      </c>
      <c r="AL65" s="0" t="n">
        <f aca="false">AL17*500</f>
        <v>5000</v>
      </c>
      <c r="AM65" s="0" t="n">
        <f aca="false">AM17*600</f>
        <v>600</v>
      </c>
      <c r="AN65" s="0" t="n">
        <f aca="false">AN17*756.15</f>
        <v>0</v>
      </c>
      <c r="AO65" s="0" t="n">
        <f aca="false">AO17*800</f>
        <v>0</v>
      </c>
      <c r="AP65" s="0" t="n">
        <f aca="false">AP17*1097.07</f>
        <v>0</v>
      </c>
      <c r="AQ65" s="0" t="n">
        <f aca="false">AQ17*1147.75</f>
        <v>0</v>
      </c>
      <c r="AR65" s="0" t="n">
        <f aca="false">AR17*500</f>
        <v>0</v>
      </c>
      <c r="AS65" s="0" t="n">
        <f aca="false">AS17*692.19</f>
        <v>0</v>
      </c>
      <c r="AT65" s="0" t="n">
        <f aca="false">AT17*833.48</f>
        <v>0</v>
      </c>
      <c r="AU65" s="0" t="n">
        <f aca="false">SUM(B65:AT65)</f>
        <v>191765.27</v>
      </c>
    </row>
    <row r="66" customFormat="false" ht="12.8" hidden="false" customHeight="false" outlineLevel="0" collapsed="false">
      <c r="A66" s="0" t="s">
        <v>279</v>
      </c>
      <c r="B66" s="0" t="n">
        <f aca="false">B18*650</f>
        <v>0</v>
      </c>
      <c r="C66" s="0" t="n">
        <f aca="false">C18*656.68</f>
        <v>0</v>
      </c>
      <c r="D66" s="0" t="n">
        <f aca="false">D18*400</f>
        <v>400</v>
      </c>
      <c r="E66" s="0" t="n">
        <f aca="false">E18*500</f>
        <v>5000</v>
      </c>
      <c r="F66" s="0" t="n">
        <f aca="false">F18*539.92</f>
        <v>0</v>
      </c>
      <c r="G66" s="0" t="n">
        <f aca="false">G18*606.15</f>
        <v>0</v>
      </c>
      <c r="H66" s="0" t="n">
        <f aca="false">H18*610.06</f>
        <v>0</v>
      </c>
      <c r="I66" s="0" t="n">
        <f aca="false">I18*637.97</f>
        <v>0</v>
      </c>
      <c r="J66" s="0" t="n">
        <f aca="false">J18*650.09</f>
        <v>0</v>
      </c>
      <c r="K66" s="0" t="n">
        <f aca="false">K18*800</f>
        <v>0</v>
      </c>
      <c r="L66" s="0" t="n">
        <f aca="false">L18*801.73</f>
        <v>0</v>
      </c>
      <c r="M66" s="0" t="n">
        <f aca="false">M18*992.45</f>
        <v>0</v>
      </c>
      <c r="N66" s="0" t="n">
        <f aca="false">N18*996.34</f>
        <v>0</v>
      </c>
      <c r="O66" s="0" t="n">
        <f aca="false">O18*1817.45</f>
        <v>0</v>
      </c>
      <c r="P66" s="0" t="n">
        <f aca="false">P18*2500</f>
        <v>0</v>
      </c>
      <c r="Q66" s="0" t="n">
        <f aca="false">Q18*400</f>
        <v>2800</v>
      </c>
      <c r="R66" s="0" t="n">
        <f aca="false">R18*500</f>
        <v>2500</v>
      </c>
      <c r="S66" s="0" t="n">
        <f aca="false">S18*509.86</f>
        <v>0</v>
      </c>
      <c r="T66" s="0" t="n">
        <f aca="false">T18*781.93</f>
        <v>0</v>
      </c>
      <c r="U66" s="0" t="n">
        <f aca="false">U18*800</f>
        <v>0</v>
      </c>
      <c r="V66" s="0" t="n">
        <f aca="false">V18*907.93</f>
        <v>0</v>
      </c>
      <c r="W66" s="0" t="n">
        <f aca="false">W18*1103.64</f>
        <v>0</v>
      </c>
      <c r="X66" s="0" t="n">
        <f aca="false">X18*800</f>
        <v>1600</v>
      </c>
      <c r="Y66" s="0" t="n">
        <f aca="false">Y18*309.73</f>
        <v>0</v>
      </c>
      <c r="Z66" s="0" t="n">
        <f aca="false">Z18*500</f>
        <v>0</v>
      </c>
      <c r="AA66" s="0" t="n">
        <f aca="false">AA18*300</f>
        <v>0</v>
      </c>
      <c r="AB66" s="0" t="n">
        <f aca="false">AB18*400</f>
        <v>400</v>
      </c>
      <c r="AC66" s="0" t="n">
        <f aca="false">AC18*500</f>
        <v>0</v>
      </c>
      <c r="AD66" s="0" t="n">
        <f aca="false">AD18*600</f>
        <v>0</v>
      </c>
      <c r="AE66" s="0" t="n">
        <f aca="false">AE18*680.2</f>
        <v>0</v>
      </c>
      <c r="AF66" s="0" t="n">
        <f aca="false">AF18*1000</f>
        <v>0</v>
      </c>
      <c r="AG66" s="0" t="n">
        <f aca="false">AG18*2294.32</f>
        <v>0</v>
      </c>
      <c r="AH66" s="0" t="n">
        <f aca="false">AH18*400</f>
        <v>0</v>
      </c>
      <c r="AI66" s="0" t="n">
        <f aca="false">AI18*500</f>
        <v>0</v>
      </c>
      <c r="AJ66" s="0" t="n">
        <f aca="false">AJ18*600</f>
        <v>0</v>
      </c>
      <c r="AK66" s="0" t="n">
        <f aca="false">AK18*400</f>
        <v>800</v>
      </c>
      <c r="AL66" s="0" t="n">
        <f aca="false">AL18*500</f>
        <v>0</v>
      </c>
      <c r="AM66" s="0" t="n">
        <f aca="false">AM18*600</f>
        <v>0</v>
      </c>
      <c r="AN66" s="0" t="n">
        <f aca="false">AN18*756.15</f>
        <v>0</v>
      </c>
      <c r="AO66" s="0" t="n">
        <f aca="false">AO18*800</f>
        <v>0</v>
      </c>
      <c r="AP66" s="0" t="n">
        <f aca="false">AP18*1097.07</f>
        <v>0</v>
      </c>
      <c r="AQ66" s="0" t="n">
        <f aca="false">AQ18*1147.75</f>
        <v>0</v>
      </c>
      <c r="AR66" s="0" t="n">
        <f aca="false">AR18*500</f>
        <v>0</v>
      </c>
      <c r="AS66" s="0" t="n">
        <f aca="false">AS18*692.19</f>
        <v>0</v>
      </c>
      <c r="AT66" s="0" t="n">
        <f aca="false">AT18*833.48</f>
        <v>0</v>
      </c>
      <c r="AU66" s="0" t="n">
        <f aca="false">SUM(B66:AT66)</f>
        <v>13500</v>
      </c>
    </row>
    <row r="67" customFormat="false" ht="12.8" hidden="false" customHeight="false" outlineLevel="0" collapsed="false">
      <c r="A67" s="0" t="s">
        <v>282</v>
      </c>
      <c r="B67" s="0" t="n">
        <f aca="false">B19*650</f>
        <v>0</v>
      </c>
      <c r="C67" s="0" t="n">
        <f aca="false">C19*656.68</f>
        <v>0</v>
      </c>
      <c r="D67" s="0" t="n">
        <f aca="false">D19*400</f>
        <v>400</v>
      </c>
      <c r="E67" s="0" t="n">
        <f aca="false">E19*500</f>
        <v>0</v>
      </c>
      <c r="F67" s="0" t="n">
        <f aca="false">F19*539.92</f>
        <v>539.92</v>
      </c>
      <c r="G67" s="0" t="n">
        <f aca="false">G19*606.15</f>
        <v>0</v>
      </c>
      <c r="H67" s="0" t="n">
        <f aca="false">H19*610.06</f>
        <v>0</v>
      </c>
      <c r="I67" s="0" t="n">
        <f aca="false">I19*637.97</f>
        <v>0</v>
      </c>
      <c r="J67" s="0" t="n">
        <f aca="false">J19*650.09</f>
        <v>650.09</v>
      </c>
      <c r="K67" s="0" t="n">
        <f aca="false">K19*800</f>
        <v>0</v>
      </c>
      <c r="L67" s="0" t="n">
        <f aca="false">L19*801.73</f>
        <v>0</v>
      </c>
      <c r="M67" s="0" t="n">
        <f aca="false">M19*992.45</f>
        <v>992.45</v>
      </c>
      <c r="N67" s="0" t="n">
        <f aca="false">N19*996.34</f>
        <v>0</v>
      </c>
      <c r="O67" s="0" t="n">
        <f aca="false">O19*1817.45</f>
        <v>0</v>
      </c>
      <c r="P67" s="0" t="n">
        <f aca="false">P19*2500</f>
        <v>0</v>
      </c>
      <c r="Q67" s="0" t="n">
        <f aca="false">Q19*400</f>
        <v>0</v>
      </c>
      <c r="R67" s="0" t="n">
        <f aca="false">R19*500</f>
        <v>500</v>
      </c>
      <c r="S67" s="0" t="n">
        <f aca="false">S19*509.86</f>
        <v>0</v>
      </c>
      <c r="T67" s="0" t="n">
        <f aca="false">T19*781.93</f>
        <v>0</v>
      </c>
      <c r="U67" s="0" t="n">
        <f aca="false">U19*800</f>
        <v>0</v>
      </c>
      <c r="V67" s="0" t="n">
        <f aca="false">V19*907.93</f>
        <v>0</v>
      </c>
      <c r="W67" s="0" t="n">
        <f aca="false">W19*1103.64</f>
        <v>1103.64</v>
      </c>
      <c r="X67" s="0" t="n">
        <f aca="false">X19*800</f>
        <v>3200</v>
      </c>
      <c r="Y67" s="0" t="n">
        <f aca="false">Y19*309.73</f>
        <v>0</v>
      </c>
      <c r="Z67" s="0" t="n">
        <f aca="false">Z19*500</f>
        <v>0</v>
      </c>
      <c r="AA67" s="0" t="n">
        <f aca="false">AA19*300</f>
        <v>600</v>
      </c>
      <c r="AB67" s="0" t="n">
        <f aca="false">AB19*400</f>
        <v>0</v>
      </c>
      <c r="AC67" s="0" t="n">
        <f aca="false">AC19*500</f>
        <v>0</v>
      </c>
      <c r="AD67" s="0" t="n">
        <f aca="false">AD19*600</f>
        <v>0</v>
      </c>
      <c r="AE67" s="0" t="n">
        <f aca="false">AE19*680.2</f>
        <v>0</v>
      </c>
      <c r="AF67" s="0" t="n">
        <f aca="false">AF19*1000</f>
        <v>0</v>
      </c>
      <c r="AG67" s="0" t="n">
        <f aca="false">AG19*2294.32</f>
        <v>0</v>
      </c>
      <c r="AH67" s="0" t="n">
        <f aca="false">AH19*400</f>
        <v>0</v>
      </c>
      <c r="AI67" s="0" t="n">
        <f aca="false">AI19*500</f>
        <v>1500</v>
      </c>
      <c r="AJ67" s="0" t="n">
        <f aca="false">AJ19*600</f>
        <v>0</v>
      </c>
      <c r="AK67" s="0" t="n">
        <f aca="false">AK19*400</f>
        <v>0</v>
      </c>
      <c r="AL67" s="0" t="n">
        <f aca="false">AL19*500</f>
        <v>500</v>
      </c>
      <c r="AM67" s="0" t="n">
        <f aca="false">AM19*600</f>
        <v>0</v>
      </c>
      <c r="AN67" s="0" t="n">
        <f aca="false">AN19*756.15</f>
        <v>0</v>
      </c>
      <c r="AO67" s="0" t="n">
        <f aca="false">AO19*800</f>
        <v>0</v>
      </c>
      <c r="AP67" s="0" t="n">
        <f aca="false">AP19*1097.07</f>
        <v>0</v>
      </c>
      <c r="AQ67" s="0" t="n">
        <f aca="false">AQ19*1147.75</f>
        <v>0</v>
      </c>
      <c r="AR67" s="0" t="n">
        <f aca="false">AR19*500</f>
        <v>0</v>
      </c>
      <c r="AS67" s="0" t="n">
        <f aca="false">AS19*692.19</f>
        <v>0</v>
      </c>
      <c r="AT67" s="0" t="n">
        <f aca="false">AT19*833.48</f>
        <v>0</v>
      </c>
      <c r="AU67" s="0" t="n">
        <f aca="false">SUM(B67:AT67)</f>
        <v>9986.1</v>
      </c>
    </row>
    <row r="68" customFormat="false" ht="12.8" hidden="false" customHeight="false" outlineLevel="0" collapsed="false">
      <c r="A68" s="0" t="s">
        <v>285</v>
      </c>
      <c r="B68" s="0" t="n">
        <f aca="false">B20*650</f>
        <v>0</v>
      </c>
      <c r="C68" s="0" t="n">
        <f aca="false">C20*656.68</f>
        <v>0</v>
      </c>
      <c r="D68" s="0" t="n">
        <f aca="false">D20*400</f>
        <v>400</v>
      </c>
      <c r="E68" s="0" t="n">
        <f aca="false">E20*500</f>
        <v>0</v>
      </c>
      <c r="F68" s="0" t="n">
        <f aca="false">F20*539.92</f>
        <v>539.92</v>
      </c>
      <c r="G68" s="0" t="n">
        <f aca="false">G20*606.15</f>
        <v>0</v>
      </c>
      <c r="H68" s="0" t="n">
        <f aca="false">H20*610.06</f>
        <v>0</v>
      </c>
      <c r="I68" s="0" t="n">
        <f aca="false">I20*637.97</f>
        <v>1275.94</v>
      </c>
      <c r="J68" s="0" t="n">
        <f aca="false">J20*650.09</f>
        <v>0</v>
      </c>
      <c r="K68" s="0" t="n">
        <f aca="false">K20*800</f>
        <v>0</v>
      </c>
      <c r="L68" s="0" t="n">
        <f aca="false">L20*801.73</f>
        <v>801.73</v>
      </c>
      <c r="M68" s="0" t="n">
        <f aca="false">M20*992.45</f>
        <v>0</v>
      </c>
      <c r="N68" s="0" t="n">
        <f aca="false">N20*996.34</f>
        <v>0</v>
      </c>
      <c r="O68" s="0" t="n">
        <f aca="false">O20*1817.45</f>
        <v>0</v>
      </c>
      <c r="P68" s="0" t="n">
        <f aca="false">P20*2500</f>
        <v>0</v>
      </c>
      <c r="Q68" s="0" t="n">
        <f aca="false">Q20*400</f>
        <v>0</v>
      </c>
      <c r="R68" s="0" t="n">
        <f aca="false">R20*500</f>
        <v>0</v>
      </c>
      <c r="S68" s="0" t="n">
        <f aca="false">S20*509.86</f>
        <v>0</v>
      </c>
      <c r="T68" s="0" t="n">
        <f aca="false">T20*781.93</f>
        <v>0</v>
      </c>
      <c r="U68" s="0" t="n">
        <f aca="false">U20*800</f>
        <v>0</v>
      </c>
      <c r="V68" s="0" t="n">
        <f aca="false">V20*907.93</f>
        <v>0</v>
      </c>
      <c r="W68" s="0" t="n">
        <f aca="false">W20*1103.64</f>
        <v>0</v>
      </c>
      <c r="X68" s="0" t="n">
        <f aca="false">X20*800</f>
        <v>12000</v>
      </c>
      <c r="Y68" s="0" t="n">
        <f aca="false">Y20*309.73</f>
        <v>0</v>
      </c>
      <c r="Z68" s="0" t="n">
        <f aca="false">Z20*500</f>
        <v>0</v>
      </c>
      <c r="AA68" s="0" t="n">
        <f aca="false">AA20*300</f>
        <v>0</v>
      </c>
      <c r="AB68" s="0" t="n">
        <f aca="false">AB20*400</f>
        <v>400</v>
      </c>
      <c r="AC68" s="0" t="n">
        <f aca="false">AC20*500</f>
        <v>0</v>
      </c>
      <c r="AD68" s="0" t="n">
        <f aca="false">AD20*600</f>
        <v>600</v>
      </c>
      <c r="AE68" s="0" t="n">
        <f aca="false">AE20*680.2</f>
        <v>0</v>
      </c>
      <c r="AF68" s="0" t="n">
        <f aca="false">AF20*1000</f>
        <v>0</v>
      </c>
      <c r="AG68" s="0" t="n">
        <f aca="false">AG20*2294.32</f>
        <v>0</v>
      </c>
      <c r="AH68" s="0" t="n">
        <f aca="false">AH20*400</f>
        <v>0</v>
      </c>
      <c r="AI68" s="0" t="n">
        <f aca="false">AI20*500</f>
        <v>3500</v>
      </c>
      <c r="AJ68" s="0" t="n">
        <f aca="false">AJ20*600</f>
        <v>0</v>
      </c>
      <c r="AK68" s="0" t="n">
        <f aca="false">AK20*400</f>
        <v>1200</v>
      </c>
      <c r="AL68" s="0" t="n">
        <f aca="false">AL20*500</f>
        <v>0</v>
      </c>
      <c r="AM68" s="0" t="n">
        <f aca="false">AM20*600</f>
        <v>600</v>
      </c>
      <c r="AN68" s="0" t="n">
        <f aca="false">AN20*756.15</f>
        <v>0</v>
      </c>
      <c r="AO68" s="0" t="n">
        <f aca="false">AO20*800</f>
        <v>0</v>
      </c>
      <c r="AP68" s="0" t="n">
        <f aca="false">AP20*1097.07</f>
        <v>0</v>
      </c>
      <c r="AQ68" s="0" t="n">
        <f aca="false">AQ20*1147.75</f>
        <v>0</v>
      </c>
      <c r="AR68" s="0" t="n">
        <f aca="false">AR20*500</f>
        <v>0</v>
      </c>
      <c r="AS68" s="0" t="n">
        <f aca="false">AS20*692.19</f>
        <v>0</v>
      </c>
      <c r="AT68" s="0" t="n">
        <f aca="false">AT20*833.48</f>
        <v>0</v>
      </c>
      <c r="AU68" s="0" t="n">
        <f aca="false">SUM(B68:AT68)</f>
        <v>21317.59</v>
      </c>
    </row>
    <row r="69" customFormat="false" ht="12.8" hidden="false" customHeight="false" outlineLevel="0" collapsed="false">
      <c r="A69" s="0" t="s">
        <v>288</v>
      </c>
      <c r="B69" s="0" t="n">
        <f aca="false">B21*650</f>
        <v>0</v>
      </c>
      <c r="C69" s="0" t="n">
        <f aca="false">C21*656.68</f>
        <v>0</v>
      </c>
      <c r="D69" s="0" t="n">
        <f aca="false">D21*400</f>
        <v>1200</v>
      </c>
      <c r="E69" s="0" t="n">
        <f aca="false">E21*500</f>
        <v>0</v>
      </c>
      <c r="F69" s="0" t="n">
        <f aca="false">F21*539.92</f>
        <v>0</v>
      </c>
      <c r="G69" s="0" t="n">
        <f aca="false">G21*606.15</f>
        <v>0</v>
      </c>
      <c r="H69" s="0" t="n">
        <f aca="false">H21*610.06</f>
        <v>0</v>
      </c>
      <c r="I69" s="0" t="n">
        <f aca="false">I21*637.97</f>
        <v>0</v>
      </c>
      <c r="J69" s="0" t="n">
        <f aca="false">J21*650.09</f>
        <v>0</v>
      </c>
      <c r="K69" s="0" t="n">
        <f aca="false">K21*800</f>
        <v>0</v>
      </c>
      <c r="L69" s="0" t="n">
        <f aca="false">L21*801.73</f>
        <v>0</v>
      </c>
      <c r="M69" s="0" t="n">
        <f aca="false">M21*992.45</f>
        <v>0</v>
      </c>
      <c r="N69" s="0" t="n">
        <f aca="false">N21*996.34</f>
        <v>0</v>
      </c>
      <c r="O69" s="0" t="n">
        <f aca="false">O21*1817.45</f>
        <v>0</v>
      </c>
      <c r="P69" s="0" t="n">
        <f aca="false">P21*2500</f>
        <v>0</v>
      </c>
      <c r="Q69" s="0" t="n">
        <f aca="false">Q21*400</f>
        <v>1200</v>
      </c>
      <c r="R69" s="0" t="n">
        <f aca="false">R21*500</f>
        <v>1000</v>
      </c>
      <c r="S69" s="0" t="n">
        <f aca="false">S21*509.86</f>
        <v>0</v>
      </c>
      <c r="T69" s="0" t="n">
        <f aca="false">T21*781.93</f>
        <v>781.93</v>
      </c>
      <c r="U69" s="0" t="n">
        <f aca="false">U21*800</f>
        <v>0</v>
      </c>
      <c r="V69" s="0" t="n">
        <f aca="false">V21*907.93</f>
        <v>0</v>
      </c>
      <c r="W69" s="0" t="n">
        <f aca="false">W21*1103.64</f>
        <v>0</v>
      </c>
      <c r="X69" s="0" t="n">
        <f aca="false">X21*800</f>
        <v>36000</v>
      </c>
      <c r="Y69" s="0" t="n">
        <f aca="false">Y21*309.73</f>
        <v>0</v>
      </c>
      <c r="Z69" s="0" t="n">
        <f aca="false">Z21*500</f>
        <v>0</v>
      </c>
      <c r="AA69" s="0" t="n">
        <f aca="false">AA21*300</f>
        <v>0</v>
      </c>
      <c r="AB69" s="0" t="n">
        <f aca="false">AB21*400</f>
        <v>2400</v>
      </c>
      <c r="AC69" s="0" t="n">
        <f aca="false">AC21*500</f>
        <v>0</v>
      </c>
      <c r="AD69" s="0" t="n">
        <f aca="false">AD21*600</f>
        <v>600</v>
      </c>
      <c r="AE69" s="0" t="n">
        <f aca="false">AE21*680.2</f>
        <v>0</v>
      </c>
      <c r="AF69" s="0" t="n">
        <f aca="false">AF21*1000</f>
        <v>2000</v>
      </c>
      <c r="AG69" s="0" t="n">
        <f aca="false">AG21*2294.32</f>
        <v>0</v>
      </c>
      <c r="AH69" s="0" t="n">
        <f aca="false">AH21*400</f>
        <v>0</v>
      </c>
      <c r="AI69" s="0" t="n">
        <f aca="false">AI21*500</f>
        <v>0</v>
      </c>
      <c r="AJ69" s="0" t="n">
        <f aca="false">AJ21*600</f>
        <v>4200</v>
      </c>
      <c r="AK69" s="0" t="n">
        <f aca="false">AK21*400</f>
        <v>0</v>
      </c>
      <c r="AL69" s="0" t="n">
        <f aca="false">AL21*500</f>
        <v>0</v>
      </c>
      <c r="AM69" s="0" t="n">
        <f aca="false">AM21*600</f>
        <v>0</v>
      </c>
      <c r="AN69" s="0" t="n">
        <f aca="false">AN21*756.15</f>
        <v>0</v>
      </c>
      <c r="AO69" s="0" t="n">
        <f aca="false">AO21*800</f>
        <v>0</v>
      </c>
      <c r="AP69" s="0" t="n">
        <f aca="false">AP21*1097.07</f>
        <v>0</v>
      </c>
      <c r="AQ69" s="0" t="n">
        <f aca="false">AQ21*1147.75</f>
        <v>0</v>
      </c>
      <c r="AR69" s="0" t="n">
        <f aca="false">AR21*500</f>
        <v>0</v>
      </c>
      <c r="AS69" s="0" t="n">
        <f aca="false">AS21*692.19</f>
        <v>0</v>
      </c>
      <c r="AT69" s="0" t="n">
        <f aca="false">AT21*833.48</f>
        <v>0</v>
      </c>
      <c r="AU69" s="0" t="n">
        <f aca="false">SUM(B69:AT69)</f>
        <v>49381.93</v>
      </c>
    </row>
    <row r="70" customFormat="false" ht="12.8" hidden="false" customHeight="false" outlineLevel="0" collapsed="false">
      <c r="A70" s="0" t="s">
        <v>291</v>
      </c>
      <c r="B70" s="0" t="n">
        <f aca="false">B22*650</f>
        <v>650</v>
      </c>
      <c r="C70" s="0" t="n">
        <f aca="false">C22*656.68</f>
        <v>0</v>
      </c>
      <c r="D70" s="0" t="n">
        <f aca="false">D22*400</f>
        <v>1200</v>
      </c>
      <c r="E70" s="0" t="n">
        <f aca="false">E22*500</f>
        <v>0</v>
      </c>
      <c r="F70" s="0" t="n">
        <f aca="false">F22*539.92</f>
        <v>0</v>
      </c>
      <c r="G70" s="0" t="n">
        <f aca="false">G22*606.15</f>
        <v>0</v>
      </c>
      <c r="H70" s="0" t="n">
        <f aca="false">H22*610.06</f>
        <v>0</v>
      </c>
      <c r="I70" s="0" t="n">
        <f aca="false">I22*637.97</f>
        <v>0</v>
      </c>
      <c r="J70" s="0" t="n">
        <f aca="false">J22*650.09</f>
        <v>0</v>
      </c>
      <c r="K70" s="0" t="n">
        <f aca="false">K22*800</f>
        <v>4000</v>
      </c>
      <c r="L70" s="0" t="n">
        <f aca="false">L22*801.73</f>
        <v>0</v>
      </c>
      <c r="M70" s="0" t="n">
        <f aca="false">M22*992.45</f>
        <v>992.45</v>
      </c>
      <c r="N70" s="0" t="n">
        <f aca="false">N22*996.34</f>
        <v>0</v>
      </c>
      <c r="O70" s="0" t="n">
        <f aca="false">O22*1817.45</f>
        <v>0</v>
      </c>
      <c r="P70" s="0" t="n">
        <f aca="false">P22*2500</f>
        <v>0</v>
      </c>
      <c r="Q70" s="0" t="n">
        <f aca="false">Q22*400</f>
        <v>400</v>
      </c>
      <c r="R70" s="0" t="n">
        <f aca="false">R22*500</f>
        <v>3500</v>
      </c>
      <c r="S70" s="0" t="n">
        <f aca="false">S22*509.86</f>
        <v>0</v>
      </c>
      <c r="T70" s="0" t="n">
        <f aca="false">T22*781.93</f>
        <v>0</v>
      </c>
      <c r="U70" s="0" t="n">
        <f aca="false">U22*800</f>
        <v>800</v>
      </c>
      <c r="V70" s="0" t="n">
        <f aca="false">V22*907.93</f>
        <v>0</v>
      </c>
      <c r="W70" s="0" t="n">
        <f aca="false">W22*1103.64</f>
        <v>0</v>
      </c>
      <c r="X70" s="0" t="n">
        <f aca="false">X22*800</f>
        <v>13600</v>
      </c>
      <c r="Y70" s="0" t="n">
        <f aca="false">Y22*309.73</f>
        <v>0</v>
      </c>
      <c r="Z70" s="0" t="n">
        <f aca="false">Z22*500</f>
        <v>0</v>
      </c>
      <c r="AA70" s="0" t="n">
        <f aca="false">AA22*300</f>
        <v>0</v>
      </c>
      <c r="AB70" s="0" t="n">
        <f aca="false">AB22*400</f>
        <v>11200</v>
      </c>
      <c r="AC70" s="0" t="n">
        <f aca="false">AC22*500</f>
        <v>0</v>
      </c>
      <c r="AD70" s="0" t="n">
        <f aca="false">AD22*600</f>
        <v>1800</v>
      </c>
      <c r="AE70" s="0" t="n">
        <f aca="false">AE22*680.2</f>
        <v>0</v>
      </c>
      <c r="AF70" s="0" t="n">
        <f aca="false">AF22*1000</f>
        <v>1000</v>
      </c>
      <c r="AG70" s="0" t="n">
        <f aca="false">AG22*2294.32</f>
        <v>0</v>
      </c>
      <c r="AH70" s="0" t="n">
        <f aca="false">AH22*400</f>
        <v>400</v>
      </c>
      <c r="AI70" s="0" t="n">
        <f aca="false">AI22*500</f>
        <v>500</v>
      </c>
      <c r="AJ70" s="0" t="n">
        <f aca="false">AJ22*600</f>
        <v>0</v>
      </c>
      <c r="AK70" s="0" t="n">
        <f aca="false">AK22*400</f>
        <v>0</v>
      </c>
      <c r="AL70" s="0" t="n">
        <f aca="false">AL22*500</f>
        <v>1500</v>
      </c>
      <c r="AM70" s="0" t="n">
        <f aca="false">AM22*600</f>
        <v>2400</v>
      </c>
      <c r="AN70" s="0" t="n">
        <f aca="false">AN22*756.15</f>
        <v>0</v>
      </c>
      <c r="AO70" s="0" t="n">
        <f aca="false">AO22*800</f>
        <v>0</v>
      </c>
      <c r="AP70" s="0" t="n">
        <f aca="false">AP22*1097.07</f>
        <v>0</v>
      </c>
      <c r="AQ70" s="0" t="n">
        <f aca="false">AQ22*1147.75</f>
        <v>0</v>
      </c>
      <c r="AR70" s="0" t="n">
        <f aca="false">AR22*500</f>
        <v>0</v>
      </c>
      <c r="AS70" s="0" t="n">
        <f aca="false">AS22*692.19</f>
        <v>0</v>
      </c>
      <c r="AT70" s="0" t="n">
        <f aca="false">AT22*833.48</f>
        <v>0</v>
      </c>
      <c r="AU70" s="0" t="n">
        <f aca="false">SUM(B70:AT70)</f>
        <v>43942.45</v>
      </c>
    </row>
    <row r="71" customFormat="false" ht="12.8" hidden="false" customHeight="false" outlineLevel="0" collapsed="false">
      <c r="A71" s="0" t="s">
        <v>294</v>
      </c>
      <c r="B71" s="0" t="n">
        <f aca="false">B23*650</f>
        <v>0</v>
      </c>
      <c r="C71" s="0" t="n">
        <f aca="false">C23*656.68</f>
        <v>0</v>
      </c>
      <c r="D71" s="0" t="n">
        <f aca="false">D23*400</f>
        <v>400</v>
      </c>
      <c r="E71" s="0" t="n">
        <f aca="false">E23*500</f>
        <v>500</v>
      </c>
      <c r="F71" s="0" t="n">
        <f aca="false">F23*539.92</f>
        <v>0</v>
      </c>
      <c r="G71" s="0" t="n">
        <f aca="false">G23*606.15</f>
        <v>0</v>
      </c>
      <c r="H71" s="0" t="n">
        <f aca="false">H23*610.06</f>
        <v>0</v>
      </c>
      <c r="I71" s="0" t="n">
        <f aca="false">I23*637.97</f>
        <v>0</v>
      </c>
      <c r="J71" s="0" t="n">
        <f aca="false">J23*650.09</f>
        <v>0</v>
      </c>
      <c r="K71" s="0" t="n">
        <f aca="false">K23*800</f>
        <v>800</v>
      </c>
      <c r="L71" s="0" t="n">
        <f aca="false">L23*801.73</f>
        <v>0</v>
      </c>
      <c r="M71" s="0" t="n">
        <f aca="false">M23*992.45</f>
        <v>0</v>
      </c>
      <c r="N71" s="0" t="n">
        <f aca="false">N23*996.34</f>
        <v>0</v>
      </c>
      <c r="O71" s="0" t="n">
        <f aca="false">O23*1817.45</f>
        <v>0</v>
      </c>
      <c r="P71" s="0" t="n">
        <f aca="false">P23*2500</f>
        <v>0</v>
      </c>
      <c r="Q71" s="0" t="n">
        <f aca="false">Q23*400</f>
        <v>0</v>
      </c>
      <c r="R71" s="0" t="n">
        <f aca="false">R23*500</f>
        <v>0</v>
      </c>
      <c r="S71" s="0" t="n">
        <f aca="false">S23*509.86</f>
        <v>0</v>
      </c>
      <c r="T71" s="0" t="n">
        <f aca="false">T23*781.93</f>
        <v>0</v>
      </c>
      <c r="U71" s="0" t="n">
        <f aca="false">U23*800</f>
        <v>0</v>
      </c>
      <c r="V71" s="0" t="n">
        <f aca="false">V23*907.93</f>
        <v>0</v>
      </c>
      <c r="W71" s="0" t="n">
        <f aca="false">W23*1103.64</f>
        <v>0</v>
      </c>
      <c r="X71" s="0" t="n">
        <f aca="false">X23*800</f>
        <v>3200</v>
      </c>
      <c r="Y71" s="0" t="n">
        <f aca="false">Y23*309.73</f>
        <v>0</v>
      </c>
      <c r="Z71" s="0" t="n">
        <f aca="false">Z23*500</f>
        <v>0</v>
      </c>
      <c r="AA71" s="0" t="n">
        <f aca="false">AA23*300</f>
        <v>0</v>
      </c>
      <c r="AB71" s="0" t="n">
        <f aca="false">AB23*400</f>
        <v>400</v>
      </c>
      <c r="AC71" s="0" t="n">
        <f aca="false">AC23*500</f>
        <v>0</v>
      </c>
      <c r="AD71" s="0" t="n">
        <f aca="false">AD23*600</f>
        <v>0</v>
      </c>
      <c r="AE71" s="0" t="n">
        <f aca="false">AE23*680.2</f>
        <v>0</v>
      </c>
      <c r="AF71" s="0" t="n">
        <f aca="false">AF23*1000</f>
        <v>1000</v>
      </c>
      <c r="AG71" s="0" t="n">
        <f aca="false">AG23*2294.32</f>
        <v>0</v>
      </c>
      <c r="AH71" s="0" t="n">
        <f aca="false">AH23*400</f>
        <v>0</v>
      </c>
      <c r="AI71" s="0" t="n">
        <f aca="false">AI23*500</f>
        <v>500</v>
      </c>
      <c r="AJ71" s="0" t="n">
        <f aca="false">AJ23*600</f>
        <v>0</v>
      </c>
      <c r="AK71" s="0" t="n">
        <f aca="false">AK23*400</f>
        <v>800</v>
      </c>
      <c r="AL71" s="0" t="n">
        <f aca="false">AL23*500</f>
        <v>500</v>
      </c>
      <c r="AM71" s="0" t="n">
        <f aca="false">AM23*600</f>
        <v>0</v>
      </c>
      <c r="AN71" s="0" t="n">
        <f aca="false">AN23*756.15</f>
        <v>0</v>
      </c>
      <c r="AO71" s="0" t="n">
        <f aca="false">AO23*800</f>
        <v>800</v>
      </c>
      <c r="AP71" s="0" t="n">
        <f aca="false">AP23*1097.07</f>
        <v>0</v>
      </c>
      <c r="AQ71" s="0" t="n">
        <f aca="false">AQ23*1147.75</f>
        <v>0</v>
      </c>
      <c r="AR71" s="0" t="n">
        <f aca="false">AR23*500</f>
        <v>0</v>
      </c>
      <c r="AS71" s="0" t="n">
        <f aca="false">AS23*692.19</f>
        <v>0</v>
      </c>
      <c r="AT71" s="0" t="n">
        <f aca="false">AT23*833.48</f>
        <v>833.48</v>
      </c>
      <c r="AU71" s="0" t="n">
        <f aca="false">SUM(B71:AT71)</f>
        <v>9733.48</v>
      </c>
    </row>
    <row r="72" customFormat="false" ht="12.8" hidden="false" customHeight="false" outlineLevel="0" collapsed="false">
      <c r="A72" s="0" t="s">
        <v>296</v>
      </c>
      <c r="B72" s="0" t="n">
        <f aca="false">B24*650</f>
        <v>0</v>
      </c>
      <c r="C72" s="0" t="n">
        <f aca="false">C24*656.68</f>
        <v>0</v>
      </c>
      <c r="D72" s="0" t="n">
        <f aca="false">D24*400</f>
        <v>0</v>
      </c>
      <c r="E72" s="0" t="n">
        <f aca="false">E24*500</f>
        <v>2000</v>
      </c>
      <c r="F72" s="0" t="n">
        <f aca="false">F24*539.92</f>
        <v>0</v>
      </c>
      <c r="G72" s="0" t="n">
        <f aca="false">G24*606.15</f>
        <v>0</v>
      </c>
      <c r="H72" s="0" t="n">
        <f aca="false">H24*610.06</f>
        <v>0</v>
      </c>
      <c r="I72" s="0" t="n">
        <f aca="false">I24*637.97</f>
        <v>0</v>
      </c>
      <c r="J72" s="0" t="n">
        <f aca="false">J24*650.09</f>
        <v>0</v>
      </c>
      <c r="K72" s="0" t="n">
        <f aca="false">K24*800</f>
        <v>1600</v>
      </c>
      <c r="L72" s="0" t="n">
        <f aca="false">L24*801.73</f>
        <v>0</v>
      </c>
      <c r="M72" s="0" t="n">
        <f aca="false">M24*992.45</f>
        <v>992.45</v>
      </c>
      <c r="N72" s="0" t="n">
        <f aca="false">N24*996.34</f>
        <v>0</v>
      </c>
      <c r="O72" s="0" t="n">
        <f aca="false">O24*1817.45</f>
        <v>0</v>
      </c>
      <c r="P72" s="0" t="n">
        <f aca="false">P24*2500</f>
        <v>0</v>
      </c>
      <c r="Q72" s="0" t="n">
        <f aca="false">Q24*400</f>
        <v>400</v>
      </c>
      <c r="R72" s="0" t="n">
        <f aca="false">R24*500</f>
        <v>2000</v>
      </c>
      <c r="S72" s="0" t="n">
        <f aca="false">S24*509.86</f>
        <v>509.86</v>
      </c>
      <c r="T72" s="0" t="n">
        <f aca="false">T24*781.93</f>
        <v>0</v>
      </c>
      <c r="U72" s="0" t="n">
        <f aca="false">U24*800</f>
        <v>0</v>
      </c>
      <c r="V72" s="0" t="n">
        <f aca="false">V24*907.93</f>
        <v>0</v>
      </c>
      <c r="W72" s="0" t="n">
        <f aca="false">W24*1103.64</f>
        <v>0</v>
      </c>
      <c r="X72" s="0" t="n">
        <f aca="false">X24*800</f>
        <v>22400</v>
      </c>
      <c r="Y72" s="0" t="n">
        <f aca="false">Y24*309.73</f>
        <v>0</v>
      </c>
      <c r="Z72" s="0" t="n">
        <f aca="false">Z24*500</f>
        <v>0</v>
      </c>
      <c r="AA72" s="0" t="n">
        <f aca="false">AA24*300</f>
        <v>0</v>
      </c>
      <c r="AB72" s="0" t="n">
        <f aca="false">AB24*400</f>
        <v>2800</v>
      </c>
      <c r="AC72" s="0" t="n">
        <f aca="false">AC24*500</f>
        <v>0</v>
      </c>
      <c r="AD72" s="0" t="n">
        <f aca="false">AD24*600</f>
        <v>1200</v>
      </c>
      <c r="AE72" s="0" t="n">
        <f aca="false">AE24*680.2</f>
        <v>0</v>
      </c>
      <c r="AF72" s="0" t="n">
        <f aca="false">AF24*1000</f>
        <v>7000</v>
      </c>
      <c r="AG72" s="0" t="n">
        <f aca="false">AG24*2294.32</f>
        <v>0</v>
      </c>
      <c r="AH72" s="0" t="n">
        <f aca="false">AH24*400</f>
        <v>0</v>
      </c>
      <c r="AI72" s="0" t="n">
        <f aca="false">AI24*500</f>
        <v>0</v>
      </c>
      <c r="AJ72" s="0" t="n">
        <f aca="false">AJ24*600</f>
        <v>0</v>
      </c>
      <c r="AK72" s="0" t="n">
        <f aca="false">AK24*400</f>
        <v>400</v>
      </c>
      <c r="AL72" s="0" t="n">
        <f aca="false">AL24*500</f>
        <v>1500</v>
      </c>
      <c r="AM72" s="0" t="n">
        <f aca="false">AM24*600</f>
        <v>0</v>
      </c>
      <c r="AN72" s="0" t="n">
        <f aca="false">AN24*756.15</f>
        <v>0</v>
      </c>
      <c r="AO72" s="0" t="n">
        <f aca="false">AO24*800</f>
        <v>0</v>
      </c>
      <c r="AP72" s="0" t="n">
        <f aca="false">AP24*1097.07</f>
        <v>0</v>
      </c>
      <c r="AQ72" s="0" t="n">
        <f aca="false">AQ24*1147.75</f>
        <v>0</v>
      </c>
      <c r="AR72" s="0" t="n">
        <f aca="false">AR24*500</f>
        <v>0</v>
      </c>
      <c r="AS72" s="0" t="n">
        <f aca="false">AS24*692.19</f>
        <v>0</v>
      </c>
      <c r="AT72" s="0" t="n">
        <f aca="false">AT24*833.48</f>
        <v>0</v>
      </c>
      <c r="AU72" s="0" t="n">
        <f aca="false">SUM(B72:AT72)</f>
        <v>42802.31</v>
      </c>
    </row>
    <row r="73" customFormat="false" ht="12.8" hidden="false" customHeight="false" outlineLevel="0" collapsed="false">
      <c r="A73" s="0" t="s">
        <v>306</v>
      </c>
      <c r="B73" s="0" t="n">
        <f aca="false">B25*650</f>
        <v>0</v>
      </c>
      <c r="C73" s="0" t="n">
        <f aca="false">C25*656.68</f>
        <v>0</v>
      </c>
      <c r="D73" s="0" t="n">
        <f aca="false">D25*400</f>
        <v>1200</v>
      </c>
      <c r="E73" s="0" t="n">
        <f aca="false">E25*500</f>
        <v>5000</v>
      </c>
      <c r="F73" s="0" t="n">
        <f aca="false">F25*539.92</f>
        <v>0</v>
      </c>
      <c r="G73" s="0" t="n">
        <f aca="false">G25*606.15</f>
        <v>0</v>
      </c>
      <c r="H73" s="0" t="n">
        <f aca="false">H25*610.06</f>
        <v>0</v>
      </c>
      <c r="I73" s="0" t="n">
        <f aca="false">I25*637.97</f>
        <v>0</v>
      </c>
      <c r="J73" s="0" t="n">
        <f aca="false">J25*650.09</f>
        <v>0</v>
      </c>
      <c r="K73" s="0" t="n">
        <f aca="false">K25*800</f>
        <v>800</v>
      </c>
      <c r="L73" s="0" t="n">
        <f aca="false">L25*801.73</f>
        <v>0</v>
      </c>
      <c r="M73" s="0" t="n">
        <f aca="false">M25*992.45</f>
        <v>0</v>
      </c>
      <c r="N73" s="0" t="n">
        <f aca="false">N25*996.34</f>
        <v>0</v>
      </c>
      <c r="O73" s="0" t="n">
        <f aca="false">O25*1817.45</f>
        <v>3634.9</v>
      </c>
      <c r="P73" s="0" t="n">
        <f aca="false">P25*2500</f>
        <v>2500</v>
      </c>
      <c r="Q73" s="0" t="n">
        <f aca="false">Q25*400</f>
        <v>400</v>
      </c>
      <c r="R73" s="0" t="n">
        <f aca="false">R25*500</f>
        <v>7000</v>
      </c>
      <c r="S73" s="0" t="n">
        <f aca="false">S25*509.86</f>
        <v>0</v>
      </c>
      <c r="T73" s="0" t="n">
        <f aca="false">T25*781.93</f>
        <v>0</v>
      </c>
      <c r="U73" s="0" t="n">
        <f aca="false">U25*800</f>
        <v>800</v>
      </c>
      <c r="V73" s="0" t="n">
        <f aca="false">V25*907.93</f>
        <v>0</v>
      </c>
      <c r="W73" s="0" t="n">
        <f aca="false">W25*1103.64</f>
        <v>0</v>
      </c>
      <c r="X73" s="0" t="n">
        <f aca="false">X25*800</f>
        <v>13600</v>
      </c>
      <c r="Y73" s="0" t="n">
        <f aca="false">Y25*309.73</f>
        <v>0</v>
      </c>
      <c r="Z73" s="0" t="n">
        <f aca="false">Z25*500</f>
        <v>500</v>
      </c>
      <c r="AA73" s="0" t="n">
        <f aca="false">AA25*300</f>
        <v>0</v>
      </c>
      <c r="AB73" s="0" t="n">
        <f aca="false">AB25*400</f>
        <v>7200</v>
      </c>
      <c r="AC73" s="0" t="n">
        <f aca="false">AC25*500</f>
        <v>0</v>
      </c>
      <c r="AD73" s="0" t="n">
        <f aca="false">AD25*600</f>
        <v>0</v>
      </c>
      <c r="AE73" s="0" t="n">
        <f aca="false">AE25*680.2</f>
        <v>2040.6</v>
      </c>
      <c r="AF73" s="0" t="n">
        <f aca="false">AF25*1000</f>
        <v>0</v>
      </c>
      <c r="AG73" s="0" t="n">
        <f aca="false">AG25*2294.32</f>
        <v>0</v>
      </c>
      <c r="AH73" s="0" t="n">
        <f aca="false">AH25*400</f>
        <v>0</v>
      </c>
      <c r="AI73" s="0" t="n">
        <f aca="false">AI25*500</f>
        <v>1000</v>
      </c>
      <c r="AJ73" s="0" t="n">
        <f aca="false">AJ25*600</f>
        <v>0</v>
      </c>
      <c r="AK73" s="0" t="n">
        <f aca="false">AK25*400</f>
        <v>1200</v>
      </c>
      <c r="AL73" s="0" t="n">
        <f aca="false">AL25*500</f>
        <v>0</v>
      </c>
      <c r="AM73" s="0" t="n">
        <f aca="false">AM25*600</f>
        <v>600</v>
      </c>
      <c r="AN73" s="0" t="n">
        <f aca="false">AN25*756.15</f>
        <v>1512.3</v>
      </c>
      <c r="AO73" s="0" t="n">
        <f aca="false">AO25*800</f>
        <v>0</v>
      </c>
      <c r="AP73" s="0" t="n">
        <f aca="false">AP25*1097.07</f>
        <v>0</v>
      </c>
      <c r="AQ73" s="0" t="n">
        <f aca="false">AQ25*1147.75</f>
        <v>0</v>
      </c>
      <c r="AR73" s="0" t="n">
        <f aca="false">AR25*500</f>
        <v>1000</v>
      </c>
      <c r="AS73" s="0" t="n">
        <f aca="false">AS25*692.19</f>
        <v>692.19</v>
      </c>
      <c r="AT73" s="0" t="n">
        <f aca="false">AT25*833.48</f>
        <v>0</v>
      </c>
      <c r="AU73" s="0" t="n">
        <f aca="false">SUM(B73:AT73)</f>
        <v>50679.99</v>
      </c>
    </row>
    <row r="74" customFormat="false" ht="12.8" hidden="false" customHeight="false" outlineLevel="0" collapsed="false">
      <c r="A74" s="0" t="s">
        <v>329</v>
      </c>
      <c r="B74" s="0" t="n">
        <f aca="false">B26*650</f>
        <v>0</v>
      </c>
      <c r="C74" s="0" t="n">
        <f aca="false">C26*656.68</f>
        <v>0</v>
      </c>
      <c r="D74" s="0" t="n">
        <f aca="false">D26*400</f>
        <v>0</v>
      </c>
      <c r="E74" s="0" t="n">
        <f aca="false">E26*500</f>
        <v>0</v>
      </c>
      <c r="F74" s="0" t="n">
        <f aca="false">F26*539.92</f>
        <v>0</v>
      </c>
      <c r="G74" s="0" t="n">
        <f aca="false">G26*606.15</f>
        <v>0</v>
      </c>
      <c r="H74" s="0" t="n">
        <f aca="false">H26*610.06</f>
        <v>0</v>
      </c>
      <c r="I74" s="0" t="n">
        <f aca="false">I26*637.97</f>
        <v>0</v>
      </c>
      <c r="J74" s="0" t="n">
        <f aca="false">J26*650.09</f>
        <v>0</v>
      </c>
      <c r="K74" s="0" t="n">
        <f aca="false">K26*800</f>
        <v>0</v>
      </c>
      <c r="L74" s="0" t="n">
        <f aca="false">L26*801.73</f>
        <v>0</v>
      </c>
      <c r="M74" s="0" t="n">
        <f aca="false">M26*992.45</f>
        <v>0</v>
      </c>
      <c r="N74" s="0" t="n">
        <f aca="false">N26*996.34</f>
        <v>0</v>
      </c>
      <c r="O74" s="0" t="n">
        <f aca="false">O26*1817.45</f>
        <v>0</v>
      </c>
      <c r="P74" s="0" t="n">
        <f aca="false">P26*2500</f>
        <v>0</v>
      </c>
      <c r="Q74" s="0" t="n">
        <f aca="false">Q26*400</f>
        <v>0</v>
      </c>
      <c r="R74" s="0" t="n">
        <f aca="false">R26*500</f>
        <v>500</v>
      </c>
      <c r="S74" s="0" t="n">
        <f aca="false">S26*509.86</f>
        <v>0</v>
      </c>
      <c r="T74" s="0" t="n">
        <f aca="false">T26*781.93</f>
        <v>0</v>
      </c>
      <c r="U74" s="0" t="n">
        <f aca="false">U26*800</f>
        <v>0</v>
      </c>
      <c r="V74" s="0" t="n">
        <f aca="false">V26*907.93</f>
        <v>0</v>
      </c>
      <c r="W74" s="0" t="n">
        <f aca="false">W26*1103.64</f>
        <v>0</v>
      </c>
      <c r="X74" s="0" t="n">
        <f aca="false">X26*800</f>
        <v>0</v>
      </c>
      <c r="Y74" s="0" t="n">
        <f aca="false">Y26*309.73</f>
        <v>0</v>
      </c>
      <c r="Z74" s="0" t="n">
        <f aca="false">Z26*500</f>
        <v>0</v>
      </c>
      <c r="AA74" s="0" t="n">
        <f aca="false">AA26*300</f>
        <v>0</v>
      </c>
      <c r="AB74" s="0" t="n">
        <f aca="false">AB26*400</f>
        <v>0</v>
      </c>
      <c r="AC74" s="0" t="n">
        <f aca="false">AC26*500</f>
        <v>0</v>
      </c>
      <c r="AD74" s="0" t="n">
        <f aca="false">AD26*600</f>
        <v>0</v>
      </c>
      <c r="AE74" s="0" t="n">
        <f aca="false">AE26*680.2</f>
        <v>0</v>
      </c>
      <c r="AF74" s="0" t="n">
        <f aca="false">AF26*1000</f>
        <v>0</v>
      </c>
      <c r="AG74" s="0" t="n">
        <f aca="false">AG26*2294.32</f>
        <v>0</v>
      </c>
      <c r="AH74" s="0" t="n">
        <f aca="false">AH26*400</f>
        <v>0</v>
      </c>
      <c r="AI74" s="0" t="n">
        <f aca="false">AI26*500</f>
        <v>0</v>
      </c>
      <c r="AJ74" s="0" t="n">
        <f aca="false">AJ26*600</f>
        <v>0</v>
      </c>
      <c r="AK74" s="0" t="n">
        <f aca="false">AK26*400</f>
        <v>0</v>
      </c>
      <c r="AL74" s="0" t="n">
        <f aca="false">AL26*500</f>
        <v>0</v>
      </c>
      <c r="AM74" s="0" t="n">
        <f aca="false">AM26*600</f>
        <v>0</v>
      </c>
      <c r="AN74" s="0" t="n">
        <f aca="false">AN26*756.15</f>
        <v>0</v>
      </c>
      <c r="AO74" s="0" t="n">
        <f aca="false">AO26*800</f>
        <v>0</v>
      </c>
      <c r="AP74" s="0" t="n">
        <f aca="false">AP26*1097.07</f>
        <v>0</v>
      </c>
      <c r="AQ74" s="0" t="n">
        <f aca="false">AQ26*1147.75</f>
        <v>0</v>
      </c>
      <c r="AR74" s="0" t="n">
        <f aca="false">AR26*500</f>
        <v>0</v>
      </c>
      <c r="AS74" s="0" t="n">
        <f aca="false">AS26*692.19</f>
        <v>0</v>
      </c>
      <c r="AT74" s="0" t="n">
        <f aca="false">AT26*833.48</f>
        <v>0</v>
      </c>
      <c r="AU74" s="0" t="n">
        <f aca="false">SUM(B74:AT74)</f>
        <v>500</v>
      </c>
    </row>
    <row r="75" customFormat="false" ht="12.8" hidden="false" customHeight="false" outlineLevel="0" collapsed="false">
      <c r="A75" s="0" t="s">
        <v>338</v>
      </c>
      <c r="B75" s="0" t="n">
        <f aca="false">B27*650</f>
        <v>0</v>
      </c>
      <c r="C75" s="0" t="n">
        <f aca="false">C27*656.68</f>
        <v>0</v>
      </c>
      <c r="D75" s="0" t="n">
        <f aca="false">D27*400</f>
        <v>1600</v>
      </c>
      <c r="E75" s="0" t="n">
        <f aca="false">E27*500</f>
        <v>0</v>
      </c>
      <c r="F75" s="0" t="n">
        <f aca="false">F27*539.92</f>
        <v>0</v>
      </c>
      <c r="G75" s="0" t="n">
        <f aca="false">G27*606.15</f>
        <v>0</v>
      </c>
      <c r="H75" s="0" t="n">
        <f aca="false">H27*610.06</f>
        <v>0</v>
      </c>
      <c r="I75" s="0" t="n">
        <f aca="false">I27*637.97</f>
        <v>0</v>
      </c>
      <c r="J75" s="0" t="n">
        <f aca="false">J27*650.09</f>
        <v>0</v>
      </c>
      <c r="K75" s="0" t="n">
        <f aca="false">K27*800</f>
        <v>0</v>
      </c>
      <c r="L75" s="0" t="n">
        <f aca="false">L27*801.73</f>
        <v>0</v>
      </c>
      <c r="M75" s="0" t="n">
        <f aca="false">M27*992.45</f>
        <v>1984.9</v>
      </c>
      <c r="N75" s="0" t="n">
        <f aca="false">N27*996.34</f>
        <v>0</v>
      </c>
      <c r="O75" s="0" t="n">
        <f aca="false">O27*1817.45</f>
        <v>0</v>
      </c>
      <c r="P75" s="0" t="n">
        <f aca="false">P27*2500</f>
        <v>0</v>
      </c>
      <c r="Q75" s="0" t="n">
        <f aca="false">Q27*400</f>
        <v>0</v>
      </c>
      <c r="R75" s="0" t="n">
        <f aca="false">R27*500</f>
        <v>0</v>
      </c>
      <c r="S75" s="0" t="n">
        <f aca="false">S27*509.86</f>
        <v>0</v>
      </c>
      <c r="T75" s="0" t="n">
        <f aca="false">T27*781.93</f>
        <v>0</v>
      </c>
      <c r="U75" s="0" t="n">
        <f aca="false">U27*800</f>
        <v>0</v>
      </c>
      <c r="V75" s="0" t="n">
        <f aca="false">V27*907.93</f>
        <v>0</v>
      </c>
      <c r="W75" s="0" t="n">
        <f aca="false">W27*1103.64</f>
        <v>0</v>
      </c>
      <c r="X75" s="0" t="n">
        <f aca="false">X27*800</f>
        <v>1600</v>
      </c>
      <c r="Y75" s="0" t="n">
        <f aca="false">Y27*309.73</f>
        <v>0</v>
      </c>
      <c r="Z75" s="0" t="n">
        <f aca="false">Z27*500</f>
        <v>0</v>
      </c>
      <c r="AA75" s="0" t="n">
        <f aca="false">AA27*300</f>
        <v>0</v>
      </c>
      <c r="AB75" s="0" t="n">
        <f aca="false">AB27*400</f>
        <v>0</v>
      </c>
      <c r="AC75" s="0" t="n">
        <f aca="false">AC27*500</f>
        <v>0</v>
      </c>
      <c r="AD75" s="0" t="n">
        <f aca="false">AD27*600</f>
        <v>0</v>
      </c>
      <c r="AE75" s="0" t="n">
        <f aca="false">AE27*680.2</f>
        <v>0</v>
      </c>
      <c r="AF75" s="0" t="n">
        <f aca="false">AF27*1000</f>
        <v>0</v>
      </c>
      <c r="AG75" s="0" t="n">
        <f aca="false">AG27*2294.32</f>
        <v>0</v>
      </c>
      <c r="AH75" s="0" t="n">
        <f aca="false">AH27*400</f>
        <v>0</v>
      </c>
      <c r="AI75" s="0" t="n">
        <f aca="false">AI27*500</f>
        <v>0</v>
      </c>
      <c r="AJ75" s="0" t="n">
        <f aca="false">AJ27*600</f>
        <v>0</v>
      </c>
      <c r="AK75" s="0" t="n">
        <f aca="false">AK27*400</f>
        <v>800</v>
      </c>
      <c r="AL75" s="0" t="n">
        <f aca="false">AL27*500</f>
        <v>500</v>
      </c>
      <c r="AM75" s="0" t="n">
        <f aca="false">AM27*600</f>
        <v>600</v>
      </c>
      <c r="AN75" s="0" t="n">
        <f aca="false">AN27*756.15</f>
        <v>0</v>
      </c>
      <c r="AO75" s="0" t="n">
        <f aca="false">AO27*800</f>
        <v>0</v>
      </c>
      <c r="AP75" s="0" t="n">
        <f aca="false">AP27*1097.07</f>
        <v>0</v>
      </c>
      <c r="AQ75" s="0" t="n">
        <f aca="false">AQ27*1147.75</f>
        <v>0</v>
      </c>
      <c r="AR75" s="0" t="n">
        <f aca="false">AR27*500</f>
        <v>0</v>
      </c>
      <c r="AS75" s="0" t="n">
        <f aca="false">AS27*692.19</f>
        <v>0</v>
      </c>
      <c r="AT75" s="0" t="n">
        <f aca="false">AT27*833.48</f>
        <v>0</v>
      </c>
      <c r="AU75" s="0" t="n">
        <f aca="false">SUM(B75:AT75)</f>
        <v>7084.9</v>
      </c>
    </row>
    <row r="76" customFormat="false" ht="12.8" hidden="false" customHeight="false" outlineLevel="0" collapsed="false">
      <c r="A76" s="0" t="s">
        <v>361</v>
      </c>
      <c r="B76" s="0" t="n">
        <f aca="false">B28*650</f>
        <v>0</v>
      </c>
      <c r="C76" s="0" t="n">
        <f aca="false">C28*656.68</f>
        <v>0</v>
      </c>
      <c r="D76" s="0" t="n">
        <f aca="false">D28*400</f>
        <v>0</v>
      </c>
      <c r="E76" s="0" t="n">
        <f aca="false">E28*500</f>
        <v>0</v>
      </c>
      <c r="F76" s="0" t="n">
        <f aca="false">F28*539.92</f>
        <v>0</v>
      </c>
      <c r="G76" s="0" t="n">
        <f aca="false">G28*606.15</f>
        <v>0</v>
      </c>
      <c r="H76" s="0" t="n">
        <f aca="false">H28*610.06</f>
        <v>0</v>
      </c>
      <c r="I76" s="0" t="n">
        <f aca="false">I28*637.97</f>
        <v>0</v>
      </c>
      <c r="J76" s="0" t="n">
        <f aca="false">J28*650.09</f>
        <v>0</v>
      </c>
      <c r="K76" s="0" t="n">
        <f aca="false">K28*800</f>
        <v>0</v>
      </c>
      <c r="L76" s="0" t="n">
        <f aca="false">L28*801.73</f>
        <v>0</v>
      </c>
      <c r="M76" s="0" t="n">
        <f aca="false">M28*992.45</f>
        <v>0</v>
      </c>
      <c r="N76" s="0" t="n">
        <f aca="false">N28*996.34</f>
        <v>0</v>
      </c>
      <c r="O76" s="0" t="n">
        <f aca="false">O28*1817.45</f>
        <v>0</v>
      </c>
      <c r="P76" s="0" t="n">
        <f aca="false">P28*2500</f>
        <v>0</v>
      </c>
      <c r="Q76" s="0" t="n">
        <f aca="false">Q28*400</f>
        <v>0</v>
      </c>
      <c r="R76" s="0" t="n">
        <f aca="false">R28*500</f>
        <v>500</v>
      </c>
      <c r="S76" s="0" t="n">
        <f aca="false">S28*509.86</f>
        <v>0</v>
      </c>
      <c r="T76" s="0" t="n">
        <f aca="false">T28*781.93</f>
        <v>0</v>
      </c>
      <c r="U76" s="0" t="n">
        <f aca="false">U28*800</f>
        <v>0</v>
      </c>
      <c r="V76" s="0" t="n">
        <f aca="false">V28*907.93</f>
        <v>0</v>
      </c>
      <c r="W76" s="0" t="n">
        <f aca="false">W28*1103.64</f>
        <v>0</v>
      </c>
      <c r="X76" s="0" t="n">
        <f aca="false">X28*800</f>
        <v>0</v>
      </c>
      <c r="Y76" s="0" t="n">
        <f aca="false">Y28*309.73</f>
        <v>0</v>
      </c>
      <c r="Z76" s="0" t="n">
        <f aca="false">Z28*500</f>
        <v>500</v>
      </c>
      <c r="AA76" s="0" t="n">
        <f aca="false">AA28*300</f>
        <v>0</v>
      </c>
      <c r="AB76" s="0" t="n">
        <f aca="false">AB28*400</f>
        <v>1600</v>
      </c>
      <c r="AC76" s="0" t="n">
        <f aca="false">AC28*500</f>
        <v>0</v>
      </c>
      <c r="AD76" s="0" t="n">
        <f aca="false">AD28*600</f>
        <v>0</v>
      </c>
      <c r="AE76" s="0" t="n">
        <f aca="false">AE28*680.2</f>
        <v>0</v>
      </c>
      <c r="AF76" s="0" t="n">
        <f aca="false">AF28*1000</f>
        <v>0</v>
      </c>
      <c r="AG76" s="0" t="n">
        <f aca="false">AG28*2294.32</f>
        <v>0</v>
      </c>
      <c r="AH76" s="0" t="n">
        <f aca="false">AH28*400</f>
        <v>0</v>
      </c>
      <c r="AI76" s="0" t="n">
        <f aca="false">AI28*500</f>
        <v>0</v>
      </c>
      <c r="AJ76" s="0" t="n">
        <f aca="false">AJ28*600</f>
        <v>0</v>
      </c>
      <c r="AK76" s="0" t="n">
        <f aca="false">AK28*400</f>
        <v>0</v>
      </c>
      <c r="AL76" s="0" t="n">
        <f aca="false">AL28*500</f>
        <v>0</v>
      </c>
      <c r="AM76" s="0" t="n">
        <f aca="false">AM28*600</f>
        <v>0</v>
      </c>
      <c r="AN76" s="0" t="n">
        <f aca="false">AN28*756.15</f>
        <v>0</v>
      </c>
      <c r="AO76" s="0" t="n">
        <f aca="false">AO28*800</f>
        <v>0</v>
      </c>
      <c r="AP76" s="0" t="n">
        <f aca="false">AP28*1097.07</f>
        <v>0</v>
      </c>
      <c r="AQ76" s="0" t="n">
        <f aca="false">AQ28*1147.75</f>
        <v>0</v>
      </c>
      <c r="AR76" s="0" t="n">
        <f aca="false">AR28*500</f>
        <v>0</v>
      </c>
      <c r="AS76" s="0" t="n">
        <f aca="false">AS28*692.19</f>
        <v>0</v>
      </c>
      <c r="AT76" s="0" t="n">
        <f aca="false">AT28*833.48</f>
        <v>0</v>
      </c>
      <c r="AU76" s="0" t="n">
        <f aca="false">SUM(B76:AT76)</f>
        <v>2600</v>
      </c>
    </row>
    <row r="77" customFormat="false" ht="12.8" hidden="false" customHeight="false" outlineLevel="0" collapsed="false">
      <c r="A77" s="0" t="s">
        <v>367</v>
      </c>
      <c r="B77" s="0" t="n">
        <f aca="false">B29*650</f>
        <v>0</v>
      </c>
      <c r="C77" s="0" t="n">
        <f aca="false">C29*656.68</f>
        <v>0</v>
      </c>
      <c r="D77" s="0" t="n">
        <f aca="false">D29*400</f>
        <v>400</v>
      </c>
      <c r="E77" s="0" t="n">
        <f aca="false">E29*500</f>
        <v>500</v>
      </c>
      <c r="F77" s="0" t="n">
        <f aca="false">F29*539.92</f>
        <v>0</v>
      </c>
      <c r="G77" s="0" t="n">
        <f aca="false">G29*606.15</f>
        <v>0</v>
      </c>
      <c r="H77" s="0" t="n">
        <f aca="false">H29*610.06</f>
        <v>0</v>
      </c>
      <c r="I77" s="0" t="n">
        <f aca="false">I29*637.97</f>
        <v>0</v>
      </c>
      <c r="J77" s="0" t="n">
        <f aca="false">J29*650.09</f>
        <v>0</v>
      </c>
      <c r="K77" s="0" t="n">
        <f aca="false">K29*800</f>
        <v>0</v>
      </c>
      <c r="L77" s="0" t="n">
        <f aca="false">L29*801.73</f>
        <v>0</v>
      </c>
      <c r="M77" s="0" t="n">
        <f aca="false">M29*992.45</f>
        <v>0</v>
      </c>
      <c r="N77" s="0" t="n">
        <f aca="false">N29*996.34</f>
        <v>0</v>
      </c>
      <c r="O77" s="0" t="n">
        <f aca="false">O29*1817.45</f>
        <v>0</v>
      </c>
      <c r="P77" s="0" t="n">
        <f aca="false">P29*2500</f>
        <v>0</v>
      </c>
      <c r="Q77" s="0" t="n">
        <f aca="false">Q29*400</f>
        <v>0</v>
      </c>
      <c r="R77" s="0" t="n">
        <f aca="false">R29*500</f>
        <v>0</v>
      </c>
      <c r="S77" s="0" t="n">
        <f aca="false">S29*509.86</f>
        <v>0</v>
      </c>
      <c r="T77" s="0" t="n">
        <f aca="false">T29*781.93</f>
        <v>0</v>
      </c>
      <c r="U77" s="0" t="n">
        <f aca="false">U29*800</f>
        <v>0</v>
      </c>
      <c r="V77" s="0" t="n">
        <f aca="false">V29*907.93</f>
        <v>0</v>
      </c>
      <c r="W77" s="0" t="n">
        <f aca="false">W29*1103.64</f>
        <v>0</v>
      </c>
      <c r="X77" s="0" t="n">
        <f aca="false">X29*800</f>
        <v>800</v>
      </c>
      <c r="Y77" s="0" t="n">
        <f aca="false">Y29*309.73</f>
        <v>0</v>
      </c>
      <c r="Z77" s="0" t="n">
        <f aca="false">Z29*500</f>
        <v>0</v>
      </c>
      <c r="AA77" s="0" t="n">
        <f aca="false">AA29*300</f>
        <v>0</v>
      </c>
      <c r="AB77" s="0" t="n">
        <f aca="false">AB29*400</f>
        <v>0</v>
      </c>
      <c r="AC77" s="0" t="n">
        <f aca="false">AC29*500</f>
        <v>0</v>
      </c>
      <c r="AD77" s="0" t="n">
        <f aca="false">AD29*600</f>
        <v>0</v>
      </c>
      <c r="AE77" s="0" t="n">
        <f aca="false">AE29*680.2</f>
        <v>0</v>
      </c>
      <c r="AF77" s="0" t="n">
        <f aca="false">AF29*1000</f>
        <v>0</v>
      </c>
      <c r="AG77" s="0" t="n">
        <f aca="false">AG29*2294.32</f>
        <v>0</v>
      </c>
      <c r="AH77" s="0" t="n">
        <f aca="false">AH29*400</f>
        <v>0</v>
      </c>
      <c r="AI77" s="0" t="n">
        <f aca="false">AI29*500</f>
        <v>0</v>
      </c>
      <c r="AJ77" s="0" t="n">
        <f aca="false">AJ29*600</f>
        <v>0</v>
      </c>
      <c r="AK77" s="0" t="n">
        <f aca="false">AK29*400</f>
        <v>0</v>
      </c>
      <c r="AL77" s="0" t="n">
        <f aca="false">AL29*500</f>
        <v>0</v>
      </c>
      <c r="AM77" s="0" t="n">
        <f aca="false">AM29*600</f>
        <v>0</v>
      </c>
      <c r="AN77" s="0" t="n">
        <f aca="false">AN29*756.15</f>
        <v>0</v>
      </c>
      <c r="AO77" s="0" t="n">
        <f aca="false">AO29*800</f>
        <v>0</v>
      </c>
      <c r="AP77" s="0" t="n">
        <f aca="false">AP29*1097.07</f>
        <v>0</v>
      </c>
      <c r="AQ77" s="0" t="n">
        <f aca="false">AQ29*1147.75</f>
        <v>0</v>
      </c>
      <c r="AR77" s="0" t="n">
        <f aca="false">AR29*500</f>
        <v>0</v>
      </c>
      <c r="AS77" s="0" t="n">
        <f aca="false">AS29*692.19</f>
        <v>0</v>
      </c>
      <c r="AT77" s="0" t="n">
        <f aca="false">AT29*833.48</f>
        <v>0</v>
      </c>
      <c r="AU77" s="0" t="n">
        <f aca="false">SUM(B77:AT77)</f>
        <v>1700</v>
      </c>
    </row>
    <row r="78" customFormat="false" ht="12.8" hidden="false" customHeight="false" outlineLevel="0" collapsed="false">
      <c r="A78" s="0" t="s">
        <v>370</v>
      </c>
      <c r="B78" s="0" t="n">
        <f aca="false">B30*650</f>
        <v>0</v>
      </c>
      <c r="C78" s="0" t="n">
        <f aca="false">C30*656.68</f>
        <v>0</v>
      </c>
      <c r="D78" s="0" t="n">
        <f aca="false">D30*400</f>
        <v>0</v>
      </c>
      <c r="E78" s="0" t="n">
        <f aca="false">E30*500</f>
        <v>2000</v>
      </c>
      <c r="F78" s="0" t="n">
        <f aca="false">F30*539.92</f>
        <v>0</v>
      </c>
      <c r="G78" s="0" t="n">
        <f aca="false">G30*606.15</f>
        <v>0</v>
      </c>
      <c r="H78" s="0" t="n">
        <f aca="false">H30*610.06</f>
        <v>610.06</v>
      </c>
      <c r="I78" s="0" t="n">
        <f aca="false">I30*637.97</f>
        <v>0</v>
      </c>
      <c r="J78" s="0" t="n">
        <f aca="false">J30*650.09</f>
        <v>0</v>
      </c>
      <c r="K78" s="0" t="n">
        <f aca="false">K30*800</f>
        <v>800</v>
      </c>
      <c r="L78" s="0" t="n">
        <f aca="false">L30*801.73</f>
        <v>0</v>
      </c>
      <c r="M78" s="0" t="n">
        <f aca="false">M30*992.45</f>
        <v>0</v>
      </c>
      <c r="N78" s="0" t="n">
        <f aca="false">N30*996.34</f>
        <v>0</v>
      </c>
      <c r="O78" s="0" t="n">
        <f aca="false">O30*1817.45</f>
        <v>1817.45</v>
      </c>
      <c r="P78" s="0" t="n">
        <f aca="false">P30*2500</f>
        <v>0</v>
      </c>
      <c r="Q78" s="0" t="n">
        <f aca="false">Q30*400</f>
        <v>0</v>
      </c>
      <c r="R78" s="0" t="n">
        <f aca="false">R30*500</f>
        <v>3500</v>
      </c>
      <c r="S78" s="0" t="n">
        <f aca="false">S30*509.86</f>
        <v>509.86</v>
      </c>
      <c r="T78" s="0" t="n">
        <f aca="false">T30*781.93</f>
        <v>0</v>
      </c>
      <c r="U78" s="0" t="n">
        <f aca="false">U30*800</f>
        <v>0</v>
      </c>
      <c r="V78" s="0" t="n">
        <f aca="false">V30*907.93</f>
        <v>0</v>
      </c>
      <c r="W78" s="0" t="n">
        <f aca="false">W30*1103.64</f>
        <v>0</v>
      </c>
      <c r="X78" s="0" t="n">
        <f aca="false">X30*800</f>
        <v>10400</v>
      </c>
      <c r="Y78" s="0" t="n">
        <f aca="false">Y30*309.73</f>
        <v>0</v>
      </c>
      <c r="Z78" s="0" t="n">
        <f aca="false">Z30*500</f>
        <v>500</v>
      </c>
      <c r="AA78" s="0" t="n">
        <f aca="false">AA30*300</f>
        <v>0</v>
      </c>
      <c r="AB78" s="0" t="n">
        <f aca="false">AB30*400</f>
        <v>2000</v>
      </c>
      <c r="AC78" s="0" t="n">
        <f aca="false">AC30*500</f>
        <v>0</v>
      </c>
      <c r="AD78" s="0" t="n">
        <f aca="false">AD30*600</f>
        <v>0</v>
      </c>
      <c r="AE78" s="0" t="n">
        <f aca="false">AE30*680.2</f>
        <v>0</v>
      </c>
      <c r="AF78" s="0" t="n">
        <f aca="false">AF30*1000</f>
        <v>1000</v>
      </c>
      <c r="AG78" s="0" t="n">
        <f aca="false">AG30*2294.32</f>
        <v>0</v>
      </c>
      <c r="AH78" s="0" t="n">
        <f aca="false">AH30*400</f>
        <v>0</v>
      </c>
      <c r="AI78" s="0" t="n">
        <f aca="false">AI30*500</f>
        <v>1000</v>
      </c>
      <c r="AJ78" s="0" t="n">
        <f aca="false">AJ30*600</f>
        <v>1200</v>
      </c>
      <c r="AK78" s="0" t="n">
        <f aca="false">AK30*400</f>
        <v>1600</v>
      </c>
      <c r="AL78" s="0" t="n">
        <f aca="false">AL30*500</f>
        <v>2000</v>
      </c>
      <c r="AM78" s="0" t="n">
        <f aca="false">AM30*600</f>
        <v>5400</v>
      </c>
      <c r="AN78" s="0" t="n">
        <f aca="false">AN30*756.15</f>
        <v>0</v>
      </c>
      <c r="AO78" s="0" t="n">
        <f aca="false">AO30*800</f>
        <v>1600</v>
      </c>
      <c r="AP78" s="0" t="n">
        <f aca="false">AP30*1097.07</f>
        <v>0</v>
      </c>
      <c r="AQ78" s="0" t="n">
        <f aca="false">AQ30*1147.75</f>
        <v>0</v>
      </c>
      <c r="AR78" s="0" t="n">
        <f aca="false">AR30*500</f>
        <v>0</v>
      </c>
      <c r="AS78" s="0" t="n">
        <f aca="false">AS30*692.19</f>
        <v>0</v>
      </c>
      <c r="AT78" s="0" t="n">
        <f aca="false">AT30*833.48</f>
        <v>0</v>
      </c>
      <c r="AU78" s="0" t="n">
        <f aca="false">SUM(B78:AT78)</f>
        <v>35937.37</v>
      </c>
    </row>
    <row r="79" customFormat="false" ht="12.8" hidden="false" customHeight="false" outlineLevel="0" collapsed="false">
      <c r="A79" s="0" t="s">
        <v>372</v>
      </c>
      <c r="B79" s="0" t="n">
        <f aca="false">B31*650</f>
        <v>0</v>
      </c>
      <c r="C79" s="0" t="n">
        <f aca="false">C31*656.68</f>
        <v>0</v>
      </c>
      <c r="D79" s="0" t="n">
        <f aca="false">D31*400</f>
        <v>1200</v>
      </c>
      <c r="E79" s="0" t="n">
        <f aca="false">E31*500</f>
        <v>500</v>
      </c>
      <c r="F79" s="0" t="n">
        <f aca="false">F31*539.92</f>
        <v>1079.84</v>
      </c>
      <c r="G79" s="0" t="n">
        <f aca="false">G31*606.15</f>
        <v>0</v>
      </c>
      <c r="H79" s="0" t="n">
        <f aca="false">H31*610.06</f>
        <v>0</v>
      </c>
      <c r="I79" s="0" t="n">
        <f aca="false">I31*637.97</f>
        <v>0</v>
      </c>
      <c r="J79" s="0" t="n">
        <f aca="false">J31*650.09</f>
        <v>0</v>
      </c>
      <c r="K79" s="0" t="n">
        <f aca="false">K31*800</f>
        <v>0</v>
      </c>
      <c r="L79" s="0" t="n">
        <f aca="false">L31*801.73</f>
        <v>0</v>
      </c>
      <c r="M79" s="0" t="n">
        <f aca="false">M31*992.45</f>
        <v>0</v>
      </c>
      <c r="N79" s="0" t="n">
        <f aca="false">N31*996.34</f>
        <v>0</v>
      </c>
      <c r="O79" s="0" t="n">
        <f aca="false">O31*1817.45</f>
        <v>1817.45</v>
      </c>
      <c r="P79" s="0" t="n">
        <f aca="false">P31*2500</f>
        <v>0</v>
      </c>
      <c r="Q79" s="0" t="n">
        <f aca="false">Q31*400</f>
        <v>0</v>
      </c>
      <c r="R79" s="0" t="n">
        <f aca="false">R31*500</f>
        <v>0</v>
      </c>
      <c r="S79" s="0" t="n">
        <f aca="false">S31*509.86</f>
        <v>0</v>
      </c>
      <c r="T79" s="0" t="n">
        <f aca="false">T31*781.93</f>
        <v>0</v>
      </c>
      <c r="U79" s="0" t="n">
        <f aca="false">U31*800</f>
        <v>0</v>
      </c>
      <c r="V79" s="0" t="n">
        <f aca="false">V31*907.93</f>
        <v>0</v>
      </c>
      <c r="W79" s="0" t="n">
        <f aca="false">W31*1103.64</f>
        <v>0</v>
      </c>
      <c r="X79" s="0" t="n">
        <f aca="false">X31*800</f>
        <v>24800</v>
      </c>
      <c r="Y79" s="0" t="n">
        <f aca="false">Y31*309.73</f>
        <v>0</v>
      </c>
      <c r="Z79" s="0" t="n">
        <f aca="false">Z31*500</f>
        <v>0</v>
      </c>
      <c r="AA79" s="0" t="n">
        <f aca="false">AA31*300</f>
        <v>300</v>
      </c>
      <c r="AB79" s="0" t="n">
        <f aca="false">AB31*400</f>
        <v>4000</v>
      </c>
      <c r="AC79" s="0" t="n">
        <f aca="false">AC31*500</f>
        <v>0</v>
      </c>
      <c r="AD79" s="0" t="n">
        <f aca="false">AD31*600</f>
        <v>1200</v>
      </c>
      <c r="AE79" s="0" t="n">
        <f aca="false">AE31*680.2</f>
        <v>0</v>
      </c>
      <c r="AF79" s="0" t="n">
        <f aca="false">AF31*1000</f>
        <v>0</v>
      </c>
      <c r="AG79" s="0" t="n">
        <f aca="false">AG31*2294.32</f>
        <v>0</v>
      </c>
      <c r="AH79" s="0" t="n">
        <f aca="false">AH31*400</f>
        <v>0</v>
      </c>
      <c r="AI79" s="0" t="n">
        <f aca="false">AI31*500</f>
        <v>2500</v>
      </c>
      <c r="AJ79" s="0" t="n">
        <f aca="false">AJ31*600</f>
        <v>0</v>
      </c>
      <c r="AK79" s="0" t="n">
        <f aca="false">AK31*400</f>
        <v>800</v>
      </c>
      <c r="AL79" s="0" t="n">
        <f aca="false">AL31*500</f>
        <v>2000</v>
      </c>
      <c r="AM79" s="0" t="n">
        <f aca="false">AM31*600</f>
        <v>0</v>
      </c>
      <c r="AN79" s="0" t="n">
        <f aca="false">AN31*756.15</f>
        <v>0</v>
      </c>
      <c r="AO79" s="0" t="n">
        <f aca="false">AO31*800</f>
        <v>0</v>
      </c>
      <c r="AP79" s="0" t="n">
        <f aca="false">AP31*1097.07</f>
        <v>0</v>
      </c>
      <c r="AQ79" s="0" t="n">
        <f aca="false">AQ31*1147.75</f>
        <v>0</v>
      </c>
      <c r="AR79" s="0" t="n">
        <f aca="false">AR31*500</f>
        <v>0</v>
      </c>
      <c r="AS79" s="0" t="n">
        <f aca="false">AS31*692.19</f>
        <v>0</v>
      </c>
      <c r="AT79" s="0" t="n">
        <f aca="false">AT31*833.48</f>
        <v>0</v>
      </c>
      <c r="AU79" s="0" t="n">
        <f aca="false">SUM(B79:AT79)</f>
        <v>40197.29</v>
      </c>
    </row>
    <row r="80" customFormat="false" ht="12.8" hidden="false" customHeight="false" outlineLevel="0" collapsed="false">
      <c r="A80" s="0" t="s">
        <v>380</v>
      </c>
      <c r="B80" s="0" t="n">
        <f aca="false">B32*650</f>
        <v>0</v>
      </c>
      <c r="C80" s="0" t="n">
        <f aca="false">C32*656.68</f>
        <v>0</v>
      </c>
      <c r="D80" s="0" t="n">
        <f aca="false">D32*400</f>
        <v>800</v>
      </c>
      <c r="E80" s="0" t="n">
        <f aca="false">E32*500</f>
        <v>500</v>
      </c>
      <c r="F80" s="0" t="n">
        <f aca="false">F32*539.92</f>
        <v>0</v>
      </c>
      <c r="G80" s="0" t="n">
        <f aca="false">G32*606.15</f>
        <v>0</v>
      </c>
      <c r="H80" s="0" t="n">
        <f aca="false">H32*610.06</f>
        <v>0</v>
      </c>
      <c r="I80" s="0" t="n">
        <f aca="false">I32*637.97</f>
        <v>0</v>
      </c>
      <c r="J80" s="0" t="n">
        <f aca="false">J32*650.09</f>
        <v>0</v>
      </c>
      <c r="K80" s="0" t="n">
        <f aca="false">K32*800</f>
        <v>0</v>
      </c>
      <c r="L80" s="0" t="n">
        <f aca="false">L32*801.73</f>
        <v>0</v>
      </c>
      <c r="M80" s="0" t="n">
        <f aca="false">M32*992.45</f>
        <v>0</v>
      </c>
      <c r="N80" s="0" t="n">
        <f aca="false">N32*996.34</f>
        <v>0</v>
      </c>
      <c r="O80" s="0" t="n">
        <f aca="false">O32*1817.45</f>
        <v>0</v>
      </c>
      <c r="P80" s="0" t="n">
        <f aca="false">P32*2500</f>
        <v>0</v>
      </c>
      <c r="Q80" s="0" t="n">
        <f aca="false">Q32*400</f>
        <v>0</v>
      </c>
      <c r="R80" s="0" t="n">
        <f aca="false">R32*500</f>
        <v>1000</v>
      </c>
      <c r="S80" s="0" t="n">
        <f aca="false">S32*509.86</f>
        <v>509.86</v>
      </c>
      <c r="T80" s="0" t="n">
        <f aca="false">T32*781.93</f>
        <v>0</v>
      </c>
      <c r="U80" s="0" t="n">
        <f aca="false">U32*800</f>
        <v>0</v>
      </c>
      <c r="V80" s="0" t="n">
        <f aca="false">V32*907.93</f>
        <v>0</v>
      </c>
      <c r="W80" s="0" t="n">
        <f aca="false">W32*1103.64</f>
        <v>0</v>
      </c>
      <c r="X80" s="0" t="n">
        <f aca="false">X32*800</f>
        <v>7200</v>
      </c>
      <c r="Y80" s="0" t="n">
        <f aca="false">Y32*309.73</f>
        <v>0</v>
      </c>
      <c r="Z80" s="0" t="n">
        <f aca="false">Z32*500</f>
        <v>0</v>
      </c>
      <c r="AA80" s="0" t="n">
        <f aca="false">AA32*300</f>
        <v>0</v>
      </c>
      <c r="AB80" s="0" t="n">
        <f aca="false">AB32*400</f>
        <v>0</v>
      </c>
      <c r="AC80" s="0" t="n">
        <f aca="false">AC32*500</f>
        <v>0</v>
      </c>
      <c r="AD80" s="0" t="n">
        <f aca="false">AD32*600</f>
        <v>0</v>
      </c>
      <c r="AE80" s="0" t="n">
        <f aca="false">AE32*680.2</f>
        <v>0</v>
      </c>
      <c r="AF80" s="0" t="n">
        <f aca="false">AF32*1000</f>
        <v>0</v>
      </c>
      <c r="AG80" s="0" t="n">
        <f aca="false">AG32*2294.32</f>
        <v>0</v>
      </c>
      <c r="AH80" s="0" t="n">
        <f aca="false">AH32*400</f>
        <v>0</v>
      </c>
      <c r="AI80" s="0" t="n">
        <f aca="false">AI32*500</f>
        <v>500</v>
      </c>
      <c r="AJ80" s="0" t="n">
        <f aca="false">AJ32*600</f>
        <v>0</v>
      </c>
      <c r="AK80" s="0" t="n">
        <f aca="false">AK32*400</f>
        <v>0</v>
      </c>
      <c r="AL80" s="0" t="n">
        <f aca="false">AL32*500</f>
        <v>0</v>
      </c>
      <c r="AM80" s="0" t="n">
        <f aca="false">AM32*600</f>
        <v>0</v>
      </c>
      <c r="AN80" s="0" t="n">
        <f aca="false">AN32*756.15</f>
        <v>0</v>
      </c>
      <c r="AO80" s="0" t="n">
        <f aca="false">AO32*800</f>
        <v>0</v>
      </c>
      <c r="AP80" s="0" t="n">
        <f aca="false">AP32*1097.07</f>
        <v>0</v>
      </c>
      <c r="AQ80" s="0" t="n">
        <f aca="false">AQ32*1147.75</f>
        <v>0</v>
      </c>
      <c r="AR80" s="0" t="n">
        <f aca="false">AR32*500</f>
        <v>500</v>
      </c>
      <c r="AS80" s="0" t="n">
        <f aca="false">AS32*692.19</f>
        <v>0</v>
      </c>
      <c r="AT80" s="0" t="n">
        <f aca="false">AT32*833.48</f>
        <v>0</v>
      </c>
      <c r="AU80" s="0" t="n">
        <f aca="false">SUM(B80:AT80)</f>
        <v>11009.86</v>
      </c>
    </row>
    <row r="81" customFormat="false" ht="12.8" hidden="false" customHeight="false" outlineLevel="0" collapsed="false">
      <c r="A81" s="0" t="s">
        <v>561</v>
      </c>
      <c r="B81" s="0" t="n">
        <f aca="false">B33*650</f>
        <v>0</v>
      </c>
      <c r="C81" s="0" t="n">
        <f aca="false">C33*656.68</f>
        <v>0</v>
      </c>
      <c r="D81" s="0" t="n">
        <f aca="false">D33*400</f>
        <v>1200</v>
      </c>
      <c r="E81" s="0" t="n">
        <f aca="false">E33*500</f>
        <v>0</v>
      </c>
      <c r="F81" s="0" t="n">
        <f aca="false">F33*539.92</f>
        <v>0</v>
      </c>
      <c r="G81" s="0" t="n">
        <f aca="false">G33*606.15</f>
        <v>0</v>
      </c>
      <c r="H81" s="0" t="n">
        <f aca="false">H33*610.06</f>
        <v>0</v>
      </c>
      <c r="I81" s="0" t="n">
        <f aca="false">I33*637.97</f>
        <v>0</v>
      </c>
      <c r="J81" s="0" t="n">
        <f aca="false">J33*650.09</f>
        <v>0</v>
      </c>
      <c r="K81" s="0" t="n">
        <f aca="false">K33*800</f>
        <v>0</v>
      </c>
      <c r="L81" s="0" t="n">
        <f aca="false">L33*801.73</f>
        <v>0</v>
      </c>
      <c r="M81" s="0" t="n">
        <f aca="false">M33*992.45</f>
        <v>0</v>
      </c>
      <c r="N81" s="0" t="n">
        <f aca="false">N33*996.34</f>
        <v>0</v>
      </c>
      <c r="O81" s="0" t="n">
        <f aca="false">O33*1817.45</f>
        <v>0</v>
      </c>
      <c r="P81" s="0" t="n">
        <f aca="false">P33*2500</f>
        <v>0</v>
      </c>
      <c r="Q81" s="0" t="n">
        <f aca="false">Q33*400</f>
        <v>0</v>
      </c>
      <c r="R81" s="0" t="n">
        <f aca="false">R33*500</f>
        <v>0</v>
      </c>
      <c r="S81" s="0" t="n">
        <f aca="false">S33*509.86</f>
        <v>0</v>
      </c>
      <c r="T81" s="0" t="n">
        <f aca="false">T33*781.93</f>
        <v>0</v>
      </c>
      <c r="U81" s="0" t="n">
        <f aca="false">U33*800</f>
        <v>0</v>
      </c>
      <c r="V81" s="0" t="n">
        <f aca="false">V33*907.93</f>
        <v>0</v>
      </c>
      <c r="W81" s="0" t="n">
        <f aca="false">W33*1103.64</f>
        <v>0</v>
      </c>
      <c r="X81" s="0" t="n">
        <f aca="false">X33*800</f>
        <v>2400</v>
      </c>
      <c r="Y81" s="0" t="n">
        <f aca="false">Y33*309.73</f>
        <v>0</v>
      </c>
      <c r="Z81" s="0" t="n">
        <f aca="false">Z33*500</f>
        <v>0</v>
      </c>
      <c r="AA81" s="0" t="n">
        <f aca="false">AA33*300</f>
        <v>0</v>
      </c>
      <c r="AB81" s="0" t="n">
        <f aca="false">AB33*400</f>
        <v>400</v>
      </c>
      <c r="AC81" s="0" t="n">
        <f aca="false">AC33*500</f>
        <v>0</v>
      </c>
      <c r="AD81" s="0" t="n">
        <f aca="false">AD33*600</f>
        <v>0</v>
      </c>
      <c r="AE81" s="0" t="n">
        <f aca="false">AE33*680.2</f>
        <v>0</v>
      </c>
      <c r="AF81" s="0" t="n">
        <f aca="false">AF33*1000</f>
        <v>0</v>
      </c>
      <c r="AG81" s="0" t="n">
        <f aca="false">AG33*2294.32</f>
        <v>0</v>
      </c>
      <c r="AH81" s="0" t="n">
        <f aca="false">AH33*400</f>
        <v>0</v>
      </c>
      <c r="AI81" s="0" t="n">
        <f aca="false">AI33*500</f>
        <v>0</v>
      </c>
      <c r="AJ81" s="0" t="n">
        <f aca="false">AJ33*600</f>
        <v>0</v>
      </c>
      <c r="AK81" s="0" t="n">
        <f aca="false">AK33*400</f>
        <v>0</v>
      </c>
      <c r="AL81" s="0" t="n">
        <f aca="false">AL33*500</f>
        <v>0</v>
      </c>
      <c r="AM81" s="0" t="n">
        <f aca="false">AM33*600</f>
        <v>0</v>
      </c>
      <c r="AN81" s="0" t="n">
        <f aca="false">AN33*756.15</f>
        <v>0</v>
      </c>
      <c r="AO81" s="0" t="n">
        <f aca="false">AO33*800</f>
        <v>0</v>
      </c>
      <c r="AP81" s="0" t="n">
        <f aca="false">AP33*1097.07</f>
        <v>0</v>
      </c>
      <c r="AQ81" s="0" t="n">
        <f aca="false">AQ33*1147.75</f>
        <v>0</v>
      </c>
      <c r="AR81" s="0" t="n">
        <f aca="false">AR33*500</f>
        <v>0</v>
      </c>
      <c r="AS81" s="0" t="n">
        <f aca="false">AS33*692.19</f>
        <v>0</v>
      </c>
      <c r="AT81" s="0" t="n">
        <f aca="false">AT33*833.48</f>
        <v>0</v>
      </c>
      <c r="AU81" s="0" t="n">
        <f aca="false">SUM(B81:AT81)</f>
        <v>4000</v>
      </c>
    </row>
    <row r="82" customFormat="false" ht="12.8" hidden="false" customHeight="false" outlineLevel="0" collapsed="false">
      <c r="A82" s="0" t="s">
        <v>562</v>
      </c>
      <c r="B82" s="0" t="n">
        <f aca="false">B34*650</f>
        <v>0</v>
      </c>
      <c r="C82" s="0" t="n">
        <f aca="false">C34*656.68</f>
        <v>0</v>
      </c>
      <c r="D82" s="0" t="n">
        <f aca="false">D34*400</f>
        <v>0</v>
      </c>
      <c r="E82" s="0" t="n">
        <f aca="false">E34*500</f>
        <v>0</v>
      </c>
      <c r="F82" s="0" t="n">
        <f aca="false">F34*539.92</f>
        <v>0</v>
      </c>
      <c r="G82" s="0" t="n">
        <f aca="false">G34*606.15</f>
        <v>0</v>
      </c>
      <c r="H82" s="0" t="n">
        <f aca="false">H34*610.06</f>
        <v>0</v>
      </c>
      <c r="I82" s="0" t="n">
        <f aca="false">I34*637.97</f>
        <v>0</v>
      </c>
      <c r="J82" s="0" t="n">
        <f aca="false">J34*650.09</f>
        <v>0</v>
      </c>
      <c r="K82" s="0" t="n">
        <f aca="false">K34*800</f>
        <v>0</v>
      </c>
      <c r="L82" s="0" t="n">
        <f aca="false">L34*801.73</f>
        <v>0</v>
      </c>
      <c r="M82" s="0" t="n">
        <f aca="false">M34*992.45</f>
        <v>992.45</v>
      </c>
      <c r="N82" s="0" t="n">
        <f aca="false">N34*996.34</f>
        <v>0</v>
      </c>
      <c r="O82" s="0" t="n">
        <f aca="false">O34*1817.45</f>
        <v>0</v>
      </c>
      <c r="P82" s="0" t="n">
        <f aca="false">P34*2500</f>
        <v>0</v>
      </c>
      <c r="Q82" s="0" t="n">
        <f aca="false">Q34*400</f>
        <v>0</v>
      </c>
      <c r="R82" s="0" t="n">
        <f aca="false">R34*500</f>
        <v>0</v>
      </c>
      <c r="S82" s="0" t="n">
        <f aca="false">S34*509.86</f>
        <v>0</v>
      </c>
      <c r="T82" s="0" t="n">
        <f aca="false">T34*781.93</f>
        <v>0</v>
      </c>
      <c r="U82" s="0" t="n">
        <f aca="false">U34*800</f>
        <v>0</v>
      </c>
      <c r="V82" s="0" t="n">
        <f aca="false">V34*907.93</f>
        <v>0</v>
      </c>
      <c r="W82" s="0" t="n">
        <f aca="false">W34*1103.64</f>
        <v>0</v>
      </c>
      <c r="X82" s="0" t="n">
        <f aca="false">X34*800</f>
        <v>3200</v>
      </c>
      <c r="Y82" s="0" t="n">
        <f aca="false">Y34*309.73</f>
        <v>0</v>
      </c>
      <c r="Z82" s="0" t="n">
        <f aca="false">Z34*500</f>
        <v>0</v>
      </c>
      <c r="AA82" s="0" t="n">
        <f aca="false">AA34*300</f>
        <v>0</v>
      </c>
      <c r="AB82" s="0" t="n">
        <f aca="false">AB34*400</f>
        <v>0</v>
      </c>
      <c r="AC82" s="0" t="n">
        <f aca="false">AC34*500</f>
        <v>0</v>
      </c>
      <c r="AD82" s="0" t="n">
        <f aca="false">AD34*600</f>
        <v>0</v>
      </c>
      <c r="AE82" s="0" t="n">
        <f aca="false">AE34*680.2</f>
        <v>0</v>
      </c>
      <c r="AF82" s="0" t="n">
        <f aca="false">AF34*1000</f>
        <v>0</v>
      </c>
      <c r="AG82" s="0" t="n">
        <f aca="false">AG34*2294.32</f>
        <v>0</v>
      </c>
      <c r="AH82" s="0" t="n">
        <f aca="false">AH34*400</f>
        <v>0</v>
      </c>
      <c r="AI82" s="0" t="n">
        <f aca="false">AI34*500</f>
        <v>1000</v>
      </c>
      <c r="AJ82" s="0" t="n">
        <f aca="false">AJ34*600</f>
        <v>0</v>
      </c>
      <c r="AK82" s="0" t="n">
        <f aca="false">AK34*400</f>
        <v>0</v>
      </c>
      <c r="AL82" s="0" t="n">
        <f aca="false">AL34*500</f>
        <v>0</v>
      </c>
      <c r="AM82" s="0" t="n">
        <f aca="false">AM34*600</f>
        <v>0</v>
      </c>
      <c r="AN82" s="0" t="n">
        <f aca="false">AN34*756.15</f>
        <v>0</v>
      </c>
      <c r="AO82" s="0" t="n">
        <f aca="false">AO34*800</f>
        <v>0</v>
      </c>
      <c r="AP82" s="0" t="n">
        <f aca="false">AP34*1097.07</f>
        <v>0</v>
      </c>
      <c r="AQ82" s="0" t="n">
        <f aca="false">AQ34*1147.75</f>
        <v>0</v>
      </c>
      <c r="AR82" s="0" t="n">
        <f aca="false">AR34*500</f>
        <v>0</v>
      </c>
      <c r="AS82" s="0" t="n">
        <f aca="false">AS34*692.19</f>
        <v>0</v>
      </c>
      <c r="AT82" s="0" t="n">
        <f aca="false">AT34*833.48</f>
        <v>0</v>
      </c>
      <c r="AU82" s="0" t="n">
        <f aca="false">SUM(B82:AT82)</f>
        <v>5192.45</v>
      </c>
    </row>
    <row r="83" customFormat="false" ht="12.8" hidden="false" customHeight="false" outlineLevel="0" collapsed="false">
      <c r="A83" s="0" t="s">
        <v>437</v>
      </c>
      <c r="B83" s="0" t="n">
        <f aca="false">B35*650</f>
        <v>0</v>
      </c>
      <c r="C83" s="0" t="n">
        <f aca="false">C35*656.68</f>
        <v>0</v>
      </c>
      <c r="D83" s="0" t="n">
        <f aca="false">D35*400</f>
        <v>400</v>
      </c>
      <c r="E83" s="0" t="n">
        <f aca="false">E35*500</f>
        <v>500</v>
      </c>
      <c r="F83" s="0" t="n">
        <f aca="false">F35*539.92</f>
        <v>0</v>
      </c>
      <c r="G83" s="0" t="n">
        <f aca="false">G35*606.15</f>
        <v>0</v>
      </c>
      <c r="H83" s="0" t="n">
        <f aca="false">H35*610.06</f>
        <v>0</v>
      </c>
      <c r="I83" s="0" t="n">
        <f aca="false">I35*637.97</f>
        <v>2551.88</v>
      </c>
      <c r="J83" s="0" t="n">
        <f aca="false">J35*650.09</f>
        <v>0</v>
      </c>
      <c r="K83" s="0" t="n">
        <f aca="false">K35*800</f>
        <v>0</v>
      </c>
      <c r="L83" s="0" t="n">
        <f aca="false">L35*801.73</f>
        <v>0</v>
      </c>
      <c r="M83" s="0" t="n">
        <f aca="false">M35*992.45</f>
        <v>0</v>
      </c>
      <c r="N83" s="0" t="n">
        <f aca="false">N35*996.34</f>
        <v>1992.68</v>
      </c>
      <c r="O83" s="0" t="n">
        <f aca="false">O35*1817.45</f>
        <v>0</v>
      </c>
      <c r="P83" s="0" t="n">
        <f aca="false">P35*2500</f>
        <v>0</v>
      </c>
      <c r="Q83" s="0" t="n">
        <f aca="false">Q35*400</f>
        <v>400</v>
      </c>
      <c r="R83" s="0" t="n">
        <f aca="false">R35*500</f>
        <v>1500</v>
      </c>
      <c r="S83" s="0" t="n">
        <f aca="false">S35*509.86</f>
        <v>509.86</v>
      </c>
      <c r="T83" s="0" t="n">
        <f aca="false">T35*781.93</f>
        <v>0</v>
      </c>
      <c r="U83" s="0" t="n">
        <f aca="false">U35*800</f>
        <v>0</v>
      </c>
      <c r="V83" s="0" t="n">
        <f aca="false">V35*907.93</f>
        <v>0</v>
      </c>
      <c r="W83" s="0" t="n">
        <f aca="false">W35*1103.64</f>
        <v>1103.64</v>
      </c>
      <c r="X83" s="0" t="n">
        <f aca="false">X35*800</f>
        <v>1600</v>
      </c>
      <c r="Y83" s="0" t="n">
        <f aca="false">Y35*309.73</f>
        <v>0</v>
      </c>
      <c r="Z83" s="0" t="n">
        <f aca="false">Z35*500</f>
        <v>0</v>
      </c>
      <c r="AA83" s="0" t="n">
        <f aca="false">AA35*300</f>
        <v>0</v>
      </c>
      <c r="AB83" s="0" t="n">
        <f aca="false">AB35*400</f>
        <v>400</v>
      </c>
      <c r="AC83" s="0" t="n">
        <f aca="false">AC35*500</f>
        <v>0</v>
      </c>
      <c r="AD83" s="0" t="n">
        <f aca="false">AD35*600</f>
        <v>0</v>
      </c>
      <c r="AE83" s="0" t="n">
        <f aca="false">AE35*680.2</f>
        <v>0</v>
      </c>
      <c r="AF83" s="0" t="n">
        <f aca="false">AF35*1000</f>
        <v>2000</v>
      </c>
      <c r="AG83" s="0" t="n">
        <f aca="false">AG35*2294.32</f>
        <v>0</v>
      </c>
      <c r="AH83" s="0" t="n">
        <f aca="false">AH35*400</f>
        <v>0</v>
      </c>
      <c r="AI83" s="0" t="n">
        <f aca="false">AI35*500</f>
        <v>1500</v>
      </c>
      <c r="AJ83" s="0" t="n">
        <f aca="false">AJ35*600</f>
        <v>0</v>
      </c>
      <c r="AK83" s="0" t="n">
        <f aca="false">AK35*400</f>
        <v>0</v>
      </c>
      <c r="AL83" s="0" t="n">
        <f aca="false">AL35*500</f>
        <v>0</v>
      </c>
      <c r="AM83" s="0" t="n">
        <f aca="false">AM35*600</f>
        <v>0</v>
      </c>
      <c r="AN83" s="0" t="n">
        <f aca="false">AN35*756.15</f>
        <v>0</v>
      </c>
      <c r="AO83" s="0" t="n">
        <f aca="false">AO35*800</f>
        <v>0</v>
      </c>
      <c r="AP83" s="0" t="n">
        <f aca="false">AP35*1097.07</f>
        <v>0</v>
      </c>
      <c r="AQ83" s="0" t="n">
        <f aca="false">AQ35*1147.75</f>
        <v>0</v>
      </c>
      <c r="AR83" s="0" t="n">
        <f aca="false">AR35*500</f>
        <v>0</v>
      </c>
      <c r="AS83" s="0" t="n">
        <f aca="false">AS35*692.19</f>
        <v>0</v>
      </c>
      <c r="AT83" s="0" t="n">
        <f aca="false">AT35*833.48</f>
        <v>0</v>
      </c>
      <c r="AU83" s="0" t="n">
        <f aca="false">SUM(B83:AT83)</f>
        <v>14458.06</v>
      </c>
    </row>
    <row r="84" customFormat="false" ht="12.8" hidden="false" customHeight="false" outlineLevel="0" collapsed="false">
      <c r="A84" s="0" t="s">
        <v>449</v>
      </c>
      <c r="B84" s="0" t="n">
        <f aca="false">B36*650</f>
        <v>0</v>
      </c>
      <c r="C84" s="0" t="n">
        <f aca="false">C36*656.68</f>
        <v>0</v>
      </c>
      <c r="D84" s="0" t="n">
        <f aca="false">D36*400</f>
        <v>4400</v>
      </c>
      <c r="E84" s="0" t="n">
        <f aca="false">E36*500</f>
        <v>0</v>
      </c>
      <c r="F84" s="0" t="n">
        <f aca="false">F36*539.92</f>
        <v>1619.76</v>
      </c>
      <c r="G84" s="0" t="n">
        <f aca="false">G36*606.15</f>
        <v>0</v>
      </c>
      <c r="H84" s="0" t="n">
        <f aca="false">H36*610.06</f>
        <v>0</v>
      </c>
      <c r="I84" s="0" t="n">
        <f aca="false">I36*637.97</f>
        <v>0</v>
      </c>
      <c r="J84" s="0" t="n">
        <f aca="false">J36*650.09</f>
        <v>0</v>
      </c>
      <c r="K84" s="0" t="n">
        <f aca="false">K36*800</f>
        <v>0</v>
      </c>
      <c r="L84" s="0" t="n">
        <f aca="false">L36*801.73</f>
        <v>0</v>
      </c>
      <c r="M84" s="0" t="n">
        <f aca="false">M36*992.45</f>
        <v>992.45</v>
      </c>
      <c r="N84" s="0" t="n">
        <f aca="false">N36*996.34</f>
        <v>0</v>
      </c>
      <c r="O84" s="0" t="n">
        <f aca="false">O36*1817.45</f>
        <v>0</v>
      </c>
      <c r="P84" s="0" t="n">
        <f aca="false">P36*2500</f>
        <v>0</v>
      </c>
      <c r="Q84" s="0" t="n">
        <f aca="false">Q36*400</f>
        <v>0</v>
      </c>
      <c r="R84" s="0" t="n">
        <f aca="false">R36*500</f>
        <v>5000</v>
      </c>
      <c r="S84" s="0" t="n">
        <f aca="false">S36*509.86</f>
        <v>0</v>
      </c>
      <c r="T84" s="0" t="n">
        <f aca="false">T36*781.93</f>
        <v>0</v>
      </c>
      <c r="U84" s="0" t="n">
        <f aca="false">U36*800</f>
        <v>0</v>
      </c>
      <c r="V84" s="0" t="n">
        <f aca="false">V36*907.93</f>
        <v>0</v>
      </c>
      <c r="W84" s="0" t="n">
        <f aca="false">W36*1103.64</f>
        <v>0</v>
      </c>
      <c r="X84" s="0" t="n">
        <f aca="false">X36*800</f>
        <v>0</v>
      </c>
      <c r="Y84" s="0" t="n">
        <f aca="false">Y36*309.73</f>
        <v>0</v>
      </c>
      <c r="Z84" s="0" t="n">
        <f aca="false">Z36*500</f>
        <v>0</v>
      </c>
      <c r="AA84" s="0" t="n">
        <f aca="false">AA36*300</f>
        <v>0</v>
      </c>
      <c r="AB84" s="0" t="n">
        <f aca="false">AB36*400</f>
        <v>0</v>
      </c>
      <c r="AC84" s="0" t="n">
        <f aca="false">AC36*500</f>
        <v>0</v>
      </c>
      <c r="AD84" s="0" t="n">
        <f aca="false">AD36*600</f>
        <v>600</v>
      </c>
      <c r="AE84" s="0" t="n">
        <f aca="false">AE36*680.2</f>
        <v>0</v>
      </c>
      <c r="AF84" s="0" t="n">
        <f aca="false">AF36*1000</f>
        <v>0</v>
      </c>
      <c r="AG84" s="0" t="n">
        <f aca="false">AG36*2294.32</f>
        <v>0</v>
      </c>
      <c r="AH84" s="0" t="n">
        <f aca="false">AH36*400</f>
        <v>0</v>
      </c>
      <c r="AI84" s="0" t="n">
        <f aca="false">AI36*500</f>
        <v>0</v>
      </c>
      <c r="AJ84" s="0" t="n">
        <f aca="false">AJ36*600</f>
        <v>0</v>
      </c>
      <c r="AK84" s="0" t="n">
        <f aca="false">AK36*400</f>
        <v>400</v>
      </c>
      <c r="AL84" s="0" t="n">
        <f aca="false">AL36*500</f>
        <v>500</v>
      </c>
      <c r="AM84" s="0" t="n">
        <f aca="false">AM36*600</f>
        <v>0</v>
      </c>
      <c r="AN84" s="0" t="n">
        <f aca="false">AN36*756.15</f>
        <v>0</v>
      </c>
      <c r="AO84" s="0" t="n">
        <f aca="false">AO36*800</f>
        <v>0</v>
      </c>
      <c r="AP84" s="0" t="n">
        <f aca="false">AP36*1097.07</f>
        <v>0</v>
      </c>
      <c r="AQ84" s="0" t="n">
        <f aca="false">AQ36*1147.75</f>
        <v>0</v>
      </c>
      <c r="AR84" s="0" t="n">
        <f aca="false">AR36*500</f>
        <v>0</v>
      </c>
      <c r="AS84" s="0" t="n">
        <f aca="false">AS36*692.19</f>
        <v>0</v>
      </c>
      <c r="AT84" s="0" t="n">
        <f aca="false">AT36*833.48</f>
        <v>0</v>
      </c>
      <c r="AU84" s="0" t="n">
        <f aca="false">SUM(B84:AT84)</f>
        <v>13512.21</v>
      </c>
    </row>
    <row r="85" customFormat="false" ht="12.8" hidden="false" customHeight="false" outlineLevel="0" collapsed="false">
      <c r="A85" s="0" t="s">
        <v>563</v>
      </c>
      <c r="B85" s="0" t="n">
        <f aca="false">B37*650</f>
        <v>0</v>
      </c>
      <c r="C85" s="0" t="n">
        <f aca="false">C37*656.68</f>
        <v>656.68</v>
      </c>
      <c r="D85" s="0" t="n">
        <f aca="false">D37*400</f>
        <v>0</v>
      </c>
      <c r="E85" s="0" t="n">
        <f aca="false">E37*500</f>
        <v>0</v>
      </c>
      <c r="F85" s="0" t="n">
        <f aca="false">F37*539.92</f>
        <v>0</v>
      </c>
      <c r="G85" s="0" t="n">
        <f aca="false">G37*606.15</f>
        <v>0</v>
      </c>
      <c r="H85" s="0" t="n">
        <f aca="false">H37*610.06</f>
        <v>0</v>
      </c>
      <c r="I85" s="0" t="n">
        <f aca="false">I37*637.97</f>
        <v>637.97</v>
      </c>
      <c r="J85" s="0" t="n">
        <f aca="false">J37*650.09</f>
        <v>0</v>
      </c>
      <c r="K85" s="0" t="n">
        <f aca="false">K37*800</f>
        <v>0</v>
      </c>
      <c r="L85" s="0" t="n">
        <f aca="false">L37*801.73</f>
        <v>801.73</v>
      </c>
      <c r="M85" s="0" t="n">
        <f aca="false">M37*992.45</f>
        <v>0</v>
      </c>
      <c r="N85" s="0" t="n">
        <f aca="false">N37*996.34</f>
        <v>0</v>
      </c>
      <c r="O85" s="0" t="n">
        <f aca="false">O37*1817.45</f>
        <v>0</v>
      </c>
      <c r="P85" s="0" t="n">
        <f aca="false">P37*2500</f>
        <v>0</v>
      </c>
      <c r="Q85" s="0" t="n">
        <f aca="false">Q37*400</f>
        <v>0</v>
      </c>
      <c r="R85" s="0" t="n">
        <f aca="false">R37*500</f>
        <v>0</v>
      </c>
      <c r="S85" s="0" t="n">
        <f aca="false">S37*509.86</f>
        <v>0</v>
      </c>
      <c r="T85" s="0" t="n">
        <f aca="false">T37*781.93</f>
        <v>0</v>
      </c>
      <c r="U85" s="0" t="n">
        <f aca="false">U37*800</f>
        <v>0</v>
      </c>
      <c r="V85" s="0" t="n">
        <f aca="false">V37*907.93</f>
        <v>0</v>
      </c>
      <c r="W85" s="0" t="n">
        <f aca="false">W37*1103.64</f>
        <v>0</v>
      </c>
      <c r="X85" s="0" t="n">
        <f aca="false">X37*800</f>
        <v>6400</v>
      </c>
      <c r="Y85" s="0" t="n">
        <f aca="false">Y37*309.73</f>
        <v>0</v>
      </c>
      <c r="Z85" s="0" t="n">
        <f aca="false">Z37*500</f>
        <v>0</v>
      </c>
      <c r="AA85" s="0" t="n">
        <f aca="false">AA37*300</f>
        <v>600</v>
      </c>
      <c r="AB85" s="0" t="n">
        <f aca="false">AB37*400</f>
        <v>1200</v>
      </c>
      <c r="AC85" s="0" t="n">
        <f aca="false">AC37*500</f>
        <v>0</v>
      </c>
      <c r="AD85" s="0" t="n">
        <f aca="false">AD37*600</f>
        <v>0</v>
      </c>
      <c r="AE85" s="0" t="n">
        <f aca="false">AE37*680.2</f>
        <v>0</v>
      </c>
      <c r="AF85" s="0" t="n">
        <f aca="false">AF37*1000</f>
        <v>0</v>
      </c>
      <c r="AG85" s="0" t="n">
        <f aca="false">AG37*2294.32</f>
        <v>0</v>
      </c>
      <c r="AH85" s="0" t="n">
        <f aca="false">AH37*400</f>
        <v>0</v>
      </c>
      <c r="AI85" s="0" t="n">
        <f aca="false">AI37*500</f>
        <v>1000</v>
      </c>
      <c r="AJ85" s="0" t="n">
        <f aca="false">AJ37*600</f>
        <v>0</v>
      </c>
      <c r="AK85" s="0" t="n">
        <f aca="false">AK37*400</f>
        <v>2800</v>
      </c>
      <c r="AL85" s="0" t="n">
        <f aca="false">AL37*500</f>
        <v>0</v>
      </c>
      <c r="AM85" s="0" t="n">
        <f aca="false">AM37*600</f>
        <v>0</v>
      </c>
      <c r="AN85" s="0" t="n">
        <f aca="false">AN37*756.15</f>
        <v>0</v>
      </c>
      <c r="AO85" s="0" t="n">
        <f aca="false">AO37*800</f>
        <v>0</v>
      </c>
      <c r="AP85" s="0" t="n">
        <f aca="false">AP37*1097.07</f>
        <v>0</v>
      </c>
      <c r="AQ85" s="0" t="n">
        <f aca="false">AQ37*1147.75</f>
        <v>0</v>
      </c>
      <c r="AR85" s="0" t="n">
        <f aca="false">AR37*500</f>
        <v>0</v>
      </c>
      <c r="AS85" s="0" t="n">
        <f aca="false">AS37*692.19</f>
        <v>0</v>
      </c>
      <c r="AT85" s="0" t="n">
        <f aca="false">AT37*833.48</f>
        <v>0</v>
      </c>
      <c r="AU85" s="0" t="n">
        <f aca="false">SUM(B85:AT85)</f>
        <v>14096.38</v>
      </c>
    </row>
    <row r="86" customFormat="false" ht="12.8" hidden="false" customHeight="false" outlineLevel="0" collapsed="false">
      <c r="A86" s="0" t="s">
        <v>488</v>
      </c>
      <c r="B86" s="0" t="n">
        <f aca="false">B38*650</f>
        <v>0</v>
      </c>
      <c r="C86" s="0" t="n">
        <f aca="false">C38*656.68</f>
        <v>0</v>
      </c>
      <c r="D86" s="0" t="n">
        <f aca="false">D38*400</f>
        <v>0</v>
      </c>
      <c r="E86" s="0" t="n">
        <f aca="false">E38*500</f>
        <v>2500</v>
      </c>
      <c r="F86" s="0" t="n">
        <f aca="false">F38*539.92</f>
        <v>0</v>
      </c>
      <c r="G86" s="0" t="n">
        <f aca="false">G38*606.15</f>
        <v>0</v>
      </c>
      <c r="H86" s="0" t="n">
        <f aca="false">H38*610.06</f>
        <v>0</v>
      </c>
      <c r="I86" s="0" t="n">
        <f aca="false">I38*637.97</f>
        <v>0</v>
      </c>
      <c r="J86" s="0" t="n">
        <f aca="false">J38*650.09</f>
        <v>0</v>
      </c>
      <c r="K86" s="0" t="n">
        <f aca="false">K38*800</f>
        <v>800</v>
      </c>
      <c r="L86" s="0" t="n">
        <f aca="false">L38*801.73</f>
        <v>0</v>
      </c>
      <c r="M86" s="0" t="n">
        <f aca="false">M38*992.45</f>
        <v>0</v>
      </c>
      <c r="N86" s="0" t="n">
        <f aca="false">N38*996.34</f>
        <v>0</v>
      </c>
      <c r="O86" s="0" t="n">
        <f aca="false">O38*1817.45</f>
        <v>0</v>
      </c>
      <c r="P86" s="0" t="n">
        <f aca="false">P38*2500</f>
        <v>5000</v>
      </c>
      <c r="Q86" s="0" t="n">
        <f aca="false">Q38*400</f>
        <v>0</v>
      </c>
      <c r="R86" s="0" t="n">
        <f aca="false">R38*500</f>
        <v>0</v>
      </c>
      <c r="S86" s="0" t="n">
        <f aca="false">S38*509.86</f>
        <v>0</v>
      </c>
      <c r="T86" s="0" t="n">
        <f aca="false">T38*781.93</f>
        <v>0</v>
      </c>
      <c r="U86" s="0" t="n">
        <f aca="false">U38*800</f>
        <v>0</v>
      </c>
      <c r="V86" s="0" t="n">
        <f aca="false">V38*907.93</f>
        <v>0</v>
      </c>
      <c r="W86" s="0" t="n">
        <f aca="false">W38*1103.64</f>
        <v>0</v>
      </c>
      <c r="X86" s="0" t="n">
        <f aca="false">X38*800</f>
        <v>9600</v>
      </c>
      <c r="Y86" s="0" t="n">
        <f aca="false">Y38*309.73</f>
        <v>0</v>
      </c>
      <c r="Z86" s="0" t="n">
        <f aca="false">Z38*500</f>
        <v>0</v>
      </c>
      <c r="AA86" s="0" t="n">
        <f aca="false">AA38*300</f>
        <v>0</v>
      </c>
      <c r="AB86" s="0" t="n">
        <f aca="false">AB38*400</f>
        <v>800</v>
      </c>
      <c r="AC86" s="0" t="n">
        <f aca="false">AC38*500</f>
        <v>0</v>
      </c>
      <c r="AD86" s="0" t="n">
        <f aca="false">AD38*600</f>
        <v>0</v>
      </c>
      <c r="AE86" s="0" t="n">
        <f aca="false">AE38*680.2</f>
        <v>0</v>
      </c>
      <c r="AF86" s="0" t="n">
        <f aca="false">AF38*1000</f>
        <v>0</v>
      </c>
      <c r="AG86" s="0" t="n">
        <f aca="false">AG38*2294.32</f>
        <v>0</v>
      </c>
      <c r="AH86" s="0" t="n">
        <f aca="false">AH38*400</f>
        <v>0</v>
      </c>
      <c r="AI86" s="0" t="n">
        <f aca="false">AI38*500</f>
        <v>0</v>
      </c>
      <c r="AJ86" s="0" t="n">
        <f aca="false">AJ38*600</f>
        <v>0</v>
      </c>
      <c r="AK86" s="0" t="n">
        <f aca="false">AK38*400</f>
        <v>400</v>
      </c>
      <c r="AL86" s="0" t="n">
        <f aca="false">AL38*500</f>
        <v>2000</v>
      </c>
      <c r="AM86" s="0" t="n">
        <f aca="false">AM38*600</f>
        <v>0</v>
      </c>
      <c r="AN86" s="0" t="n">
        <f aca="false">AN38*756.15</f>
        <v>0</v>
      </c>
      <c r="AO86" s="0" t="n">
        <f aca="false">AO38*800</f>
        <v>0</v>
      </c>
      <c r="AP86" s="0" t="n">
        <f aca="false">AP38*1097.07</f>
        <v>0</v>
      </c>
      <c r="AQ86" s="0" t="n">
        <f aca="false">AQ38*1147.75</f>
        <v>0</v>
      </c>
      <c r="AR86" s="0" t="n">
        <f aca="false">AR38*500</f>
        <v>0</v>
      </c>
      <c r="AS86" s="0" t="n">
        <f aca="false">AS38*692.19</f>
        <v>0</v>
      </c>
      <c r="AT86" s="0" t="n">
        <f aca="false">AT38*833.48</f>
        <v>0</v>
      </c>
      <c r="AU86" s="0" t="n">
        <f aca="false">SUM(B86:AT86)</f>
        <v>21100</v>
      </c>
    </row>
    <row r="87" customFormat="false" ht="12.8" hidden="false" customHeight="false" outlineLevel="0" collapsed="false">
      <c r="A87" s="0" t="s">
        <v>492</v>
      </c>
      <c r="B87" s="0" t="n">
        <f aca="false">B39*650</f>
        <v>0</v>
      </c>
      <c r="C87" s="0" t="n">
        <f aca="false">C39*656.68</f>
        <v>0</v>
      </c>
      <c r="D87" s="0" t="n">
        <f aca="false">D39*400</f>
        <v>0</v>
      </c>
      <c r="E87" s="0" t="n">
        <f aca="false">E39*500</f>
        <v>0</v>
      </c>
      <c r="F87" s="0" t="n">
        <f aca="false">F39*539.92</f>
        <v>0</v>
      </c>
      <c r="G87" s="0" t="n">
        <f aca="false">G39*606.15</f>
        <v>0</v>
      </c>
      <c r="H87" s="0" t="n">
        <f aca="false">H39*610.06</f>
        <v>0</v>
      </c>
      <c r="I87" s="0" t="n">
        <f aca="false">I39*637.97</f>
        <v>0</v>
      </c>
      <c r="J87" s="0" t="n">
        <f aca="false">J39*650.09</f>
        <v>0</v>
      </c>
      <c r="K87" s="0" t="n">
        <f aca="false">K39*800</f>
        <v>0</v>
      </c>
      <c r="L87" s="0" t="n">
        <f aca="false">L39*801.73</f>
        <v>0</v>
      </c>
      <c r="M87" s="0" t="n">
        <f aca="false">M39*992.45</f>
        <v>0</v>
      </c>
      <c r="N87" s="0" t="n">
        <f aca="false">N39*996.34</f>
        <v>0</v>
      </c>
      <c r="O87" s="0" t="n">
        <f aca="false">O39*1817.45</f>
        <v>0</v>
      </c>
      <c r="P87" s="0" t="n">
        <f aca="false">P39*2500</f>
        <v>0</v>
      </c>
      <c r="Q87" s="0" t="n">
        <f aca="false">Q39*400</f>
        <v>400</v>
      </c>
      <c r="R87" s="0" t="n">
        <f aca="false">R39*500</f>
        <v>4000</v>
      </c>
      <c r="S87" s="0" t="n">
        <f aca="false">S39*509.86</f>
        <v>0</v>
      </c>
      <c r="T87" s="0" t="n">
        <f aca="false">T39*781.93</f>
        <v>0</v>
      </c>
      <c r="U87" s="0" t="n">
        <f aca="false">U39*800</f>
        <v>0</v>
      </c>
      <c r="V87" s="0" t="n">
        <f aca="false">V39*907.93</f>
        <v>907.93</v>
      </c>
      <c r="W87" s="0" t="n">
        <f aca="false">W39*1103.64</f>
        <v>0</v>
      </c>
      <c r="X87" s="0" t="n">
        <f aca="false">X39*800</f>
        <v>13600</v>
      </c>
      <c r="Y87" s="0" t="n">
        <f aca="false">Y39*309.73</f>
        <v>0</v>
      </c>
      <c r="Z87" s="0" t="n">
        <f aca="false">Z39*500</f>
        <v>0</v>
      </c>
      <c r="AA87" s="0" t="n">
        <f aca="false">AA39*300</f>
        <v>0</v>
      </c>
      <c r="AB87" s="0" t="n">
        <f aca="false">AB39*400</f>
        <v>0</v>
      </c>
      <c r="AC87" s="0" t="n">
        <f aca="false">AC39*500</f>
        <v>0</v>
      </c>
      <c r="AD87" s="0" t="n">
        <f aca="false">AD39*600</f>
        <v>600</v>
      </c>
      <c r="AE87" s="0" t="n">
        <f aca="false">AE39*680.2</f>
        <v>0</v>
      </c>
      <c r="AF87" s="0" t="n">
        <f aca="false">AF39*1000</f>
        <v>1000</v>
      </c>
      <c r="AG87" s="0" t="n">
        <f aca="false">AG39*2294.32</f>
        <v>29826.16</v>
      </c>
      <c r="AH87" s="0" t="n">
        <f aca="false">AH39*400</f>
        <v>0</v>
      </c>
      <c r="AI87" s="0" t="n">
        <f aca="false">AI39*500</f>
        <v>5500</v>
      </c>
      <c r="AJ87" s="0" t="n">
        <f aca="false">AJ39*600</f>
        <v>0</v>
      </c>
      <c r="AK87" s="0" t="n">
        <f aca="false">AK39*400</f>
        <v>0</v>
      </c>
      <c r="AL87" s="0" t="n">
        <f aca="false">AL39*500</f>
        <v>0</v>
      </c>
      <c r="AM87" s="0" t="n">
        <f aca="false">AM39*600</f>
        <v>0</v>
      </c>
      <c r="AN87" s="0" t="n">
        <f aca="false">AN39*756.15</f>
        <v>0</v>
      </c>
      <c r="AO87" s="0" t="n">
        <f aca="false">AO39*800</f>
        <v>0</v>
      </c>
      <c r="AP87" s="0" t="n">
        <f aca="false">AP39*1097.07</f>
        <v>0</v>
      </c>
      <c r="AQ87" s="0" t="n">
        <f aca="false">AQ39*1147.75</f>
        <v>0</v>
      </c>
      <c r="AR87" s="0" t="n">
        <f aca="false">AR39*500</f>
        <v>0</v>
      </c>
      <c r="AS87" s="0" t="n">
        <f aca="false">AS39*692.19</f>
        <v>0</v>
      </c>
      <c r="AT87" s="0" t="n">
        <f aca="false">AT39*833.48</f>
        <v>0</v>
      </c>
      <c r="AU87" s="0" t="n">
        <f aca="false">SUM(B87:AT87)</f>
        <v>55834.09</v>
      </c>
    </row>
    <row r="88" customFormat="false" ht="12.8" hidden="false" customHeight="false" outlineLevel="0" collapsed="false">
      <c r="A88" s="0" t="s">
        <v>564</v>
      </c>
      <c r="B88" s="0" t="n">
        <f aca="false">B40*650</f>
        <v>0</v>
      </c>
      <c r="C88" s="0" t="n">
        <f aca="false">C40*656.68</f>
        <v>0</v>
      </c>
      <c r="D88" s="0" t="n">
        <f aca="false">D40*400</f>
        <v>400</v>
      </c>
      <c r="E88" s="0" t="n">
        <f aca="false">E40*500</f>
        <v>0</v>
      </c>
      <c r="F88" s="0" t="n">
        <f aca="false">F40*539.92</f>
        <v>0</v>
      </c>
      <c r="G88" s="0" t="n">
        <f aca="false">G40*606.15</f>
        <v>0</v>
      </c>
      <c r="H88" s="0" t="n">
        <f aca="false">H40*610.06</f>
        <v>0</v>
      </c>
      <c r="I88" s="0" t="n">
        <f aca="false">I40*637.97</f>
        <v>0</v>
      </c>
      <c r="J88" s="0" t="n">
        <f aca="false">J40*650.09</f>
        <v>0</v>
      </c>
      <c r="K88" s="0" t="n">
        <f aca="false">K40*800</f>
        <v>0</v>
      </c>
      <c r="L88" s="0" t="n">
        <f aca="false">L40*801.73</f>
        <v>0</v>
      </c>
      <c r="M88" s="0" t="n">
        <f aca="false">M40*992.45</f>
        <v>0</v>
      </c>
      <c r="N88" s="0" t="n">
        <f aca="false">N40*996.34</f>
        <v>0</v>
      </c>
      <c r="O88" s="0" t="n">
        <f aca="false">O40*1817.45</f>
        <v>0</v>
      </c>
      <c r="P88" s="0" t="n">
        <f aca="false">P40*2500</f>
        <v>0</v>
      </c>
      <c r="Q88" s="0" t="n">
        <f aca="false">Q40*400</f>
        <v>0</v>
      </c>
      <c r="R88" s="0" t="n">
        <f aca="false">R40*500</f>
        <v>0</v>
      </c>
      <c r="S88" s="0" t="n">
        <f aca="false">S40*509.86</f>
        <v>0</v>
      </c>
      <c r="T88" s="0" t="n">
        <f aca="false">T40*781.93</f>
        <v>0</v>
      </c>
      <c r="U88" s="0" t="n">
        <f aca="false">U40*800</f>
        <v>0</v>
      </c>
      <c r="V88" s="0" t="n">
        <f aca="false">V40*907.93</f>
        <v>0</v>
      </c>
      <c r="W88" s="0" t="n">
        <f aca="false">W40*1103.64</f>
        <v>0</v>
      </c>
      <c r="X88" s="0" t="n">
        <f aca="false">X40*800</f>
        <v>2400</v>
      </c>
      <c r="Y88" s="0" t="n">
        <f aca="false">Y40*309.73</f>
        <v>0</v>
      </c>
      <c r="Z88" s="0" t="n">
        <f aca="false">Z40*500</f>
        <v>0</v>
      </c>
      <c r="AA88" s="0" t="n">
        <f aca="false">AA40*300</f>
        <v>0</v>
      </c>
      <c r="AB88" s="0" t="n">
        <f aca="false">AB40*400</f>
        <v>0</v>
      </c>
      <c r="AC88" s="0" t="n">
        <f aca="false">AC40*500</f>
        <v>0</v>
      </c>
      <c r="AD88" s="0" t="n">
        <f aca="false">AD40*600</f>
        <v>0</v>
      </c>
      <c r="AE88" s="0" t="n">
        <f aca="false">AE40*680.2</f>
        <v>0</v>
      </c>
      <c r="AF88" s="0" t="n">
        <f aca="false">AF40*1000</f>
        <v>0</v>
      </c>
      <c r="AG88" s="0" t="n">
        <f aca="false">AG40*2294.32</f>
        <v>2294.32</v>
      </c>
      <c r="AH88" s="0" t="n">
        <f aca="false">AH40*400</f>
        <v>0</v>
      </c>
      <c r="AI88" s="0" t="n">
        <f aca="false">AI40*500</f>
        <v>0</v>
      </c>
      <c r="AJ88" s="0" t="n">
        <f aca="false">AJ40*600</f>
        <v>0</v>
      </c>
      <c r="AK88" s="0" t="n">
        <f aca="false">AK40*400</f>
        <v>0</v>
      </c>
      <c r="AL88" s="0" t="n">
        <f aca="false">AL40*500</f>
        <v>0</v>
      </c>
      <c r="AM88" s="0" t="n">
        <f aca="false">AM40*600</f>
        <v>0</v>
      </c>
      <c r="AN88" s="0" t="n">
        <f aca="false">AN40*756.15</f>
        <v>0</v>
      </c>
      <c r="AO88" s="0" t="n">
        <f aca="false">AO40*800</f>
        <v>0</v>
      </c>
      <c r="AP88" s="0" t="n">
        <f aca="false">AP40*1097.07</f>
        <v>0</v>
      </c>
      <c r="AQ88" s="0" t="n">
        <f aca="false">AQ40*1147.75</f>
        <v>0</v>
      </c>
      <c r="AR88" s="0" t="n">
        <f aca="false">AR40*500</f>
        <v>0</v>
      </c>
      <c r="AS88" s="0" t="n">
        <f aca="false">AS40*692.19</f>
        <v>0</v>
      </c>
      <c r="AT88" s="0" t="n">
        <f aca="false">AT40*833.48</f>
        <v>0</v>
      </c>
      <c r="AU88" s="0" t="n">
        <f aca="false">SUM(B88:AT88)</f>
        <v>5094.32</v>
      </c>
    </row>
    <row r="89" customFormat="false" ht="12.8" hidden="false" customHeight="false" outlineLevel="0" collapsed="false">
      <c r="A89" s="0" t="s">
        <v>518</v>
      </c>
      <c r="B89" s="0" t="n">
        <f aca="false">B41*650</f>
        <v>0</v>
      </c>
      <c r="C89" s="0" t="n">
        <f aca="false">C41*656.68</f>
        <v>0</v>
      </c>
      <c r="D89" s="0" t="n">
        <f aca="false">D41*400</f>
        <v>0</v>
      </c>
      <c r="E89" s="0" t="n">
        <f aca="false">E41*500</f>
        <v>500</v>
      </c>
      <c r="F89" s="0" t="n">
        <f aca="false">F41*539.92</f>
        <v>0</v>
      </c>
      <c r="G89" s="0" t="n">
        <f aca="false">G41*606.15</f>
        <v>606.15</v>
      </c>
      <c r="H89" s="0" t="n">
        <f aca="false">H41*610.06</f>
        <v>0</v>
      </c>
      <c r="I89" s="0" t="n">
        <f aca="false">I41*637.97</f>
        <v>0</v>
      </c>
      <c r="J89" s="0" t="n">
        <f aca="false">J41*650.09</f>
        <v>0</v>
      </c>
      <c r="K89" s="0" t="n">
        <f aca="false">K41*800</f>
        <v>800</v>
      </c>
      <c r="L89" s="0" t="n">
        <f aca="false">L41*801.73</f>
        <v>0</v>
      </c>
      <c r="M89" s="0" t="n">
        <f aca="false">M41*992.45</f>
        <v>0</v>
      </c>
      <c r="N89" s="0" t="n">
        <f aca="false">N41*996.34</f>
        <v>0</v>
      </c>
      <c r="O89" s="0" t="n">
        <f aca="false">O41*1817.45</f>
        <v>0</v>
      </c>
      <c r="P89" s="0" t="n">
        <f aca="false">P41*2500</f>
        <v>2500</v>
      </c>
      <c r="Q89" s="0" t="n">
        <f aca="false">Q41*400</f>
        <v>400</v>
      </c>
      <c r="R89" s="0" t="n">
        <f aca="false">R41*500</f>
        <v>2000</v>
      </c>
      <c r="S89" s="0" t="n">
        <f aca="false">S41*509.86</f>
        <v>0</v>
      </c>
      <c r="T89" s="0" t="n">
        <f aca="false">T41*781.93</f>
        <v>3127.72</v>
      </c>
      <c r="U89" s="0" t="n">
        <f aca="false">U41*800</f>
        <v>800</v>
      </c>
      <c r="V89" s="0" t="n">
        <f aca="false">V41*907.93</f>
        <v>0</v>
      </c>
      <c r="W89" s="0" t="n">
        <f aca="false">W41*1103.64</f>
        <v>0</v>
      </c>
      <c r="X89" s="0" t="n">
        <f aca="false">X41*800</f>
        <v>8000</v>
      </c>
      <c r="Y89" s="0" t="n">
        <f aca="false">Y41*309.73</f>
        <v>0</v>
      </c>
      <c r="Z89" s="0" t="n">
        <f aca="false">Z41*500</f>
        <v>0</v>
      </c>
      <c r="AA89" s="0" t="n">
        <f aca="false">AA41*300</f>
        <v>0</v>
      </c>
      <c r="AB89" s="0" t="n">
        <f aca="false">AB41*400</f>
        <v>17600</v>
      </c>
      <c r="AC89" s="0" t="n">
        <f aca="false">AC41*500</f>
        <v>0</v>
      </c>
      <c r="AD89" s="0" t="n">
        <f aca="false">AD41*600</f>
        <v>600</v>
      </c>
      <c r="AE89" s="0" t="n">
        <f aca="false">AE41*680.2</f>
        <v>0</v>
      </c>
      <c r="AF89" s="0" t="n">
        <f aca="false">AF41*1000</f>
        <v>0</v>
      </c>
      <c r="AG89" s="0" t="n">
        <f aca="false">AG41*2294.32</f>
        <v>0</v>
      </c>
      <c r="AH89" s="0" t="n">
        <f aca="false">AH41*400</f>
        <v>0</v>
      </c>
      <c r="AI89" s="0" t="n">
        <f aca="false">AI41*500</f>
        <v>1000</v>
      </c>
      <c r="AJ89" s="0" t="n">
        <f aca="false">AJ41*600</f>
        <v>0</v>
      </c>
      <c r="AK89" s="0" t="n">
        <f aca="false">AK41*400</f>
        <v>400</v>
      </c>
      <c r="AL89" s="0" t="n">
        <f aca="false">AL41*500</f>
        <v>3000</v>
      </c>
      <c r="AM89" s="0" t="n">
        <f aca="false">AM41*600</f>
        <v>1800</v>
      </c>
      <c r="AN89" s="0" t="n">
        <f aca="false">AN41*756.15</f>
        <v>0</v>
      </c>
      <c r="AO89" s="0" t="n">
        <f aca="false">AO41*800</f>
        <v>0</v>
      </c>
      <c r="AP89" s="0" t="n">
        <f aca="false">AP41*1097.07</f>
        <v>1097.07</v>
      </c>
      <c r="AQ89" s="0" t="n">
        <f aca="false">AQ41*1147.75</f>
        <v>0</v>
      </c>
      <c r="AR89" s="0" t="n">
        <f aca="false">AR41*500</f>
        <v>0</v>
      </c>
      <c r="AS89" s="0" t="n">
        <f aca="false">AS41*692.19</f>
        <v>692.19</v>
      </c>
      <c r="AT89" s="0" t="n">
        <f aca="false">AT41*833.48</f>
        <v>1666.96</v>
      </c>
      <c r="AU89" s="0" t="n">
        <f aca="false">SUM(B89:AT89)</f>
        <v>46590.09</v>
      </c>
    </row>
    <row r="90" customFormat="false" ht="12.8" hidden="false" customHeight="false" outlineLevel="0" collapsed="false">
      <c r="A90" s="0" t="s">
        <v>521</v>
      </c>
      <c r="B90" s="0" t="n">
        <f aca="false">B42*650</f>
        <v>0</v>
      </c>
      <c r="C90" s="0" t="n">
        <f aca="false">C42*656.68</f>
        <v>0</v>
      </c>
      <c r="D90" s="0" t="n">
        <f aca="false">D42*400</f>
        <v>800</v>
      </c>
      <c r="E90" s="0" t="n">
        <f aca="false">E42*500</f>
        <v>3000</v>
      </c>
      <c r="F90" s="0" t="n">
        <f aca="false">F42*539.92</f>
        <v>0</v>
      </c>
      <c r="G90" s="0" t="n">
        <f aca="false">G42*606.15</f>
        <v>0</v>
      </c>
      <c r="H90" s="0" t="n">
        <f aca="false">H42*610.06</f>
        <v>0</v>
      </c>
      <c r="I90" s="0" t="n">
        <f aca="false">I42*637.97</f>
        <v>7655.64</v>
      </c>
      <c r="J90" s="0" t="n">
        <f aca="false">J42*650.09</f>
        <v>0</v>
      </c>
      <c r="K90" s="0" t="n">
        <f aca="false">K42*800</f>
        <v>800</v>
      </c>
      <c r="L90" s="0" t="n">
        <f aca="false">L42*801.73</f>
        <v>1603.46</v>
      </c>
      <c r="M90" s="0" t="n">
        <f aca="false">M42*992.45</f>
        <v>5954.7</v>
      </c>
      <c r="N90" s="0" t="n">
        <f aca="false">N42*996.34</f>
        <v>0</v>
      </c>
      <c r="O90" s="0" t="n">
        <f aca="false">O42*1817.45</f>
        <v>0</v>
      </c>
      <c r="P90" s="0" t="n">
        <f aca="false">P42*2500</f>
        <v>0</v>
      </c>
      <c r="Q90" s="0" t="n">
        <f aca="false">Q42*400</f>
        <v>0</v>
      </c>
      <c r="R90" s="0" t="n">
        <f aca="false">R42*500</f>
        <v>3000</v>
      </c>
      <c r="S90" s="0" t="n">
        <f aca="false">S42*509.86</f>
        <v>0</v>
      </c>
      <c r="T90" s="0" t="n">
        <f aca="false">T42*781.93</f>
        <v>0</v>
      </c>
      <c r="U90" s="0" t="n">
        <f aca="false">U42*800</f>
        <v>0</v>
      </c>
      <c r="V90" s="0" t="n">
        <f aca="false">V42*907.93</f>
        <v>0</v>
      </c>
      <c r="W90" s="0" t="n">
        <f aca="false">W42*1103.64</f>
        <v>0</v>
      </c>
      <c r="X90" s="0" t="n">
        <f aca="false">X42*800</f>
        <v>800</v>
      </c>
      <c r="Y90" s="0" t="n">
        <f aca="false">Y42*309.73</f>
        <v>0</v>
      </c>
      <c r="Z90" s="0" t="n">
        <f aca="false">Z42*500</f>
        <v>0</v>
      </c>
      <c r="AA90" s="0" t="n">
        <f aca="false">AA42*300</f>
        <v>0</v>
      </c>
      <c r="AB90" s="0" t="n">
        <f aca="false">AB42*400</f>
        <v>0</v>
      </c>
      <c r="AC90" s="0" t="n">
        <f aca="false">AC42*500</f>
        <v>0</v>
      </c>
      <c r="AD90" s="0" t="n">
        <f aca="false">AD42*600</f>
        <v>0</v>
      </c>
      <c r="AE90" s="0" t="n">
        <f aca="false">AE42*680.2</f>
        <v>0</v>
      </c>
      <c r="AF90" s="0" t="n">
        <f aca="false">AF42*1000</f>
        <v>3000</v>
      </c>
      <c r="AG90" s="0" t="n">
        <f aca="false">AG42*2294.32</f>
        <v>0</v>
      </c>
      <c r="AH90" s="0" t="n">
        <f aca="false">AH42*400</f>
        <v>0</v>
      </c>
      <c r="AI90" s="0" t="n">
        <f aca="false">AI42*500</f>
        <v>0</v>
      </c>
      <c r="AJ90" s="0" t="n">
        <f aca="false">AJ42*600</f>
        <v>0</v>
      </c>
      <c r="AK90" s="0" t="n">
        <f aca="false">AK42*400</f>
        <v>1200</v>
      </c>
      <c r="AL90" s="0" t="n">
        <f aca="false">AL42*500</f>
        <v>3500</v>
      </c>
      <c r="AM90" s="0" t="n">
        <f aca="false">AM42*600</f>
        <v>0</v>
      </c>
      <c r="AN90" s="0" t="n">
        <f aca="false">AN42*756.15</f>
        <v>0</v>
      </c>
      <c r="AO90" s="0" t="n">
        <f aca="false">AO42*800</f>
        <v>0</v>
      </c>
      <c r="AP90" s="0" t="n">
        <f aca="false">AP42*1097.07</f>
        <v>0</v>
      </c>
      <c r="AQ90" s="0" t="n">
        <f aca="false">AQ42*1147.75</f>
        <v>0</v>
      </c>
      <c r="AR90" s="0" t="n">
        <f aca="false">AR42*500</f>
        <v>0</v>
      </c>
      <c r="AS90" s="0" t="n">
        <f aca="false">AS42*692.19</f>
        <v>0</v>
      </c>
      <c r="AT90" s="0" t="n">
        <f aca="false">AT42*833.48</f>
        <v>0</v>
      </c>
      <c r="AU90" s="0" t="n">
        <f aca="false">SUM(B90:AT90)</f>
        <v>31313.8</v>
      </c>
    </row>
    <row r="91" customFormat="false" ht="12.8" hidden="false" customHeight="false" outlineLevel="0" collapsed="false">
      <c r="A91" s="0" t="s">
        <v>565</v>
      </c>
      <c r="B91" s="0" t="n">
        <f aca="false">B43*650</f>
        <v>0</v>
      </c>
      <c r="C91" s="0" t="n">
        <f aca="false">C43*656.68</f>
        <v>0</v>
      </c>
      <c r="D91" s="0" t="n">
        <f aca="false">D43*400</f>
        <v>2400</v>
      </c>
      <c r="E91" s="0" t="n">
        <f aca="false">E43*500</f>
        <v>0</v>
      </c>
      <c r="F91" s="0" t="n">
        <f aca="false">F43*539.92</f>
        <v>0</v>
      </c>
      <c r="G91" s="0" t="n">
        <f aca="false">G43*606.15</f>
        <v>0</v>
      </c>
      <c r="H91" s="0" t="n">
        <f aca="false">H43*610.06</f>
        <v>0</v>
      </c>
      <c r="I91" s="0" t="n">
        <f aca="false">I43*637.97</f>
        <v>0</v>
      </c>
      <c r="J91" s="0" t="n">
        <f aca="false">J43*650.09</f>
        <v>0</v>
      </c>
      <c r="K91" s="0" t="n">
        <f aca="false">K43*800</f>
        <v>0</v>
      </c>
      <c r="L91" s="0" t="n">
        <f aca="false">L43*801.73</f>
        <v>0</v>
      </c>
      <c r="M91" s="0" t="n">
        <f aca="false">M43*992.45</f>
        <v>0</v>
      </c>
      <c r="N91" s="0" t="n">
        <f aca="false">N43*996.34</f>
        <v>0</v>
      </c>
      <c r="O91" s="0" t="n">
        <f aca="false">O43*1817.45</f>
        <v>0</v>
      </c>
      <c r="P91" s="0" t="n">
        <f aca="false">P43*2500</f>
        <v>0</v>
      </c>
      <c r="Q91" s="0" t="n">
        <f aca="false">Q43*400</f>
        <v>0</v>
      </c>
      <c r="R91" s="0" t="n">
        <f aca="false">R43*500</f>
        <v>0</v>
      </c>
      <c r="S91" s="0" t="n">
        <f aca="false">S43*509.86</f>
        <v>0</v>
      </c>
      <c r="T91" s="0" t="n">
        <f aca="false">T43*781.93</f>
        <v>0</v>
      </c>
      <c r="U91" s="0" t="n">
        <f aca="false">U43*800</f>
        <v>0</v>
      </c>
      <c r="V91" s="0" t="n">
        <f aca="false">V43*907.93</f>
        <v>0</v>
      </c>
      <c r="W91" s="0" t="n">
        <f aca="false">W43*1103.64</f>
        <v>0</v>
      </c>
      <c r="X91" s="0" t="n">
        <f aca="false">X43*800</f>
        <v>800</v>
      </c>
      <c r="Y91" s="0" t="n">
        <f aca="false">Y43*309.73</f>
        <v>0</v>
      </c>
      <c r="Z91" s="0" t="n">
        <f aca="false">Z43*500</f>
        <v>0</v>
      </c>
      <c r="AA91" s="0" t="n">
        <f aca="false">AA43*300</f>
        <v>0</v>
      </c>
      <c r="AB91" s="0" t="n">
        <f aca="false">AB43*400</f>
        <v>0</v>
      </c>
      <c r="AC91" s="0" t="n">
        <f aca="false">AC43*500</f>
        <v>0</v>
      </c>
      <c r="AD91" s="0" t="n">
        <f aca="false">AD43*600</f>
        <v>0</v>
      </c>
      <c r="AE91" s="0" t="n">
        <f aca="false">AE43*680.2</f>
        <v>0</v>
      </c>
      <c r="AF91" s="0" t="n">
        <f aca="false">AF43*1000</f>
        <v>0</v>
      </c>
      <c r="AG91" s="0" t="n">
        <f aca="false">AG43*2294.32</f>
        <v>0</v>
      </c>
      <c r="AH91" s="0" t="n">
        <f aca="false">AH43*400</f>
        <v>0</v>
      </c>
      <c r="AI91" s="0" t="n">
        <f aca="false">AI43*500</f>
        <v>0</v>
      </c>
      <c r="AJ91" s="0" t="n">
        <f aca="false">AJ43*600</f>
        <v>0</v>
      </c>
      <c r="AK91" s="0" t="n">
        <f aca="false">AK43*400</f>
        <v>0</v>
      </c>
      <c r="AL91" s="0" t="n">
        <f aca="false">AL43*500</f>
        <v>500</v>
      </c>
      <c r="AM91" s="0" t="n">
        <f aca="false">AM43*600</f>
        <v>0</v>
      </c>
      <c r="AN91" s="0" t="n">
        <f aca="false">AN43*756.15</f>
        <v>0</v>
      </c>
      <c r="AO91" s="0" t="n">
        <f aca="false">AO43*800</f>
        <v>0</v>
      </c>
      <c r="AP91" s="0" t="n">
        <f aca="false">AP43*1097.07</f>
        <v>0</v>
      </c>
      <c r="AQ91" s="0" t="n">
        <f aca="false">AQ43*1147.75</f>
        <v>0</v>
      </c>
      <c r="AR91" s="0" t="n">
        <f aca="false">AR43*500</f>
        <v>0</v>
      </c>
      <c r="AS91" s="0" t="n">
        <f aca="false">AS43*692.19</f>
        <v>0</v>
      </c>
      <c r="AT91" s="0" t="n">
        <f aca="false">AT43*833.48</f>
        <v>0</v>
      </c>
      <c r="AU91" s="0" t="n">
        <f aca="false">SUM(B91:AT91)</f>
        <v>3700</v>
      </c>
    </row>
    <row r="92" customFormat="false" ht="12.8" hidden="false" customHeight="false" outlineLevel="0" collapsed="false">
      <c r="A92" s="0" t="s">
        <v>566</v>
      </c>
      <c r="B92" s="0" t="n">
        <f aca="false">B44*650</f>
        <v>0</v>
      </c>
      <c r="C92" s="0" t="n">
        <f aca="false">C44*656.68</f>
        <v>0</v>
      </c>
      <c r="D92" s="0" t="n">
        <f aca="false">D44*400</f>
        <v>400</v>
      </c>
      <c r="E92" s="0" t="n">
        <f aca="false">E44*500</f>
        <v>1000</v>
      </c>
      <c r="F92" s="0" t="n">
        <f aca="false">F44*539.92</f>
        <v>0</v>
      </c>
      <c r="G92" s="0" t="n">
        <f aca="false">G44*606.15</f>
        <v>0</v>
      </c>
      <c r="H92" s="0" t="n">
        <f aca="false">H44*610.06</f>
        <v>0</v>
      </c>
      <c r="I92" s="0" t="n">
        <f aca="false">I44*637.97</f>
        <v>1275.94</v>
      </c>
      <c r="J92" s="0" t="n">
        <f aca="false">J44*650.09</f>
        <v>0</v>
      </c>
      <c r="K92" s="0" t="n">
        <f aca="false">K44*800</f>
        <v>0</v>
      </c>
      <c r="L92" s="0" t="n">
        <f aca="false">L44*801.73</f>
        <v>801.73</v>
      </c>
      <c r="M92" s="0" t="n">
        <f aca="false">M44*992.45</f>
        <v>0</v>
      </c>
      <c r="N92" s="0" t="n">
        <f aca="false">N44*996.34</f>
        <v>996.34</v>
      </c>
      <c r="O92" s="0" t="n">
        <f aca="false">O44*1817.45</f>
        <v>0</v>
      </c>
      <c r="P92" s="0" t="n">
        <f aca="false">P44*2500</f>
        <v>0</v>
      </c>
      <c r="Q92" s="0" t="n">
        <f aca="false">Q44*400</f>
        <v>400</v>
      </c>
      <c r="R92" s="0" t="n">
        <f aca="false">R44*500</f>
        <v>1000</v>
      </c>
      <c r="S92" s="0" t="n">
        <f aca="false">S44*509.86</f>
        <v>0</v>
      </c>
      <c r="T92" s="0" t="n">
        <f aca="false">T44*781.93</f>
        <v>0</v>
      </c>
      <c r="U92" s="0" t="n">
        <f aca="false">U44*800</f>
        <v>0</v>
      </c>
      <c r="V92" s="0" t="n">
        <f aca="false">V44*907.93</f>
        <v>0</v>
      </c>
      <c r="W92" s="0" t="n">
        <f aca="false">W44*1103.64</f>
        <v>0</v>
      </c>
      <c r="X92" s="0" t="n">
        <f aca="false">X44*800</f>
        <v>3200</v>
      </c>
      <c r="Y92" s="0" t="n">
        <f aca="false">Y44*309.73</f>
        <v>0</v>
      </c>
      <c r="Z92" s="0" t="n">
        <f aca="false">Z44*500</f>
        <v>0</v>
      </c>
      <c r="AA92" s="0" t="n">
        <f aca="false">AA44*300</f>
        <v>0</v>
      </c>
      <c r="AB92" s="0" t="n">
        <f aca="false">AB44*400</f>
        <v>1600</v>
      </c>
      <c r="AC92" s="0" t="n">
        <f aca="false">AC44*500</f>
        <v>0</v>
      </c>
      <c r="AD92" s="0" t="n">
        <f aca="false">AD44*600</f>
        <v>0</v>
      </c>
      <c r="AE92" s="0" t="n">
        <f aca="false">AE44*680.2</f>
        <v>0</v>
      </c>
      <c r="AF92" s="0" t="n">
        <f aca="false">AF44*1000</f>
        <v>0</v>
      </c>
      <c r="AG92" s="0" t="n">
        <f aca="false">AG44*2294.32</f>
        <v>0</v>
      </c>
      <c r="AH92" s="0" t="n">
        <f aca="false">AH44*400</f>
        <v>0</v>
      </c>
      <c r="AI92" s="0" t="n">
        <f aca="false">AI44*500</f>
        <v>0</v>
      </c>
      <c r="AJ92" s="0" t="n">
        <f aca="false">AJ44*600</f>
        <v>0</v>
      </c>
      <c r="AK92" s="0" t="n">
        <f aca="false">AK44*400</f>
        <v>0</v>
      </c>
      <c r="AL92" s="0" t="n">
        <f aca="false">AL44*500</f>
        <v>1000</v>
      </c>
      <c r="AM92" s="0" t="n">
        <f aca="false">AM44*600</f>
        <v>0</v>
      </c>
      <c r="AN92" s="0" t="n">
        <f aca="false">AN44*756.15</f>
        <v>0</v>
      </c>
      <c r="AO92" s="0" t="n">
        <f aca="false">AO44*800</f>
        <v>0</v>
      </c>
      <c r="AP92" s="0" t="n">
        <f aca="false">AP44*1097.07</f>
        <v>0</v>
      </c>
      <c r="AQ92" s="0" t="n">
        <f aca="false">AQ44*1147.75</f>
        <v>0</v>
      </c>
      <c r="AR92" s="0" t="n">
        <f aca="false">AR44*500</f>
        <v>0</v>
      </c>
      <c r="AS92" s="0" t="n">
        <f aca="false">AS44*692.19</f>
        <v>0</v>
      </c>
      <c r="AT92" s="0" t="n">
        <f aca="false">AT44*833.48</f>
        <v>0</v>
      </c>
      <c r="AU92" s="0" t="n">
        <f aca="false">SUM(B92:AT92)</f>
        <v>11674.01</v>
      </c>
    </row>
    <row r="93" customFormat="false" ht="12.8" hidden="false" customHeight="false" outlineLevel="0" collapsed="false">
      <c r="A93" s="0" t="s">
        <v>567</v>
      </c>
      <c r="B93" s="0" t="n">
        <f aca="false">B45*650</f>
        <v>1300</v>
      </c>
      <c r="C93" s="0" t="n">
        <f aca="false">C45*656.68</f>
        <v>10506.88</v>
      </c>
      <c r="D93" s="0" t="n">
        <f aca="false">D45*400</f>
        <v>46000</v>
      </c>
      <c r="E93" s="0" t="n">
        <f aca="false">E45*500</f>
        <v>42000</v>
      </c>
      <c r="F93" s="0" t="n">
        <f aca="false">F45*539.92</f>
        <v>9178.64</v>
      </c>
      <c r="G93" s="0" t="n">
        <f aca="false">G45*606.15</f>
        <v>2424.6</v>
      </c>
      <c r="H93" s="0" t="n">
        <f aca="false">H45*610.06</f>
        <v>610.06</v>
      </c>
      <c r="I93" s="0" t="n">
        <f aca="false">I45*637.97</f>
        <v>20415.04</v>
      </c>
      <c r="J93" s="0" t="n">
        <f aca="false">J45*650.09</f>
        <v>1300.18</v>
      </c>
      <c r="K93" s="0" t="n">
        <f aca="false">K45*800</f>
        <v>14400</v>
      </c>
      <c r="L93" s="0" t="n">
        <f aca="false">L45*801.73</f>
        <v>4810.38</v>
      </c>
      <c r="M93" s="0" t="n">
        <f aca="false">M45*992.45</f>
        <v>52599.85</v>
      </c>
      <c r="N93" s="0" t="n">
        <f aca="false">N45*996.34</f>
        <v>7970.72</v>
      </c>
      <c r="O93" s="0" t="n">
        <f aca="false">O45*1817.45</f>
        <v>9087.25</v>
      </c>
      <c r="P93" s="0" t="n">
        <f aca="false">P45*2500</f>
        <v>10000</v>
      </c>
      <c r="Q93" s="0" t="n">
        <f aca="false">Q45*400</f>
        <v>16800</v>
      </c>
      <c r="R93" s="0" t="n">
        <f aca="false">R45*500</f>
        <v>71000</v>
      </c>
      <c r="S93" s="0" t="n">
        <f aca="false">S45*509.86</f>
        <v>3569.02</v>
      </c>
      <c r="T93" s="0" t="n">
        <f aca="false">T45*781.93</f>
        <v>4691.58</v>
      </c>
      <c r="U93" s="0" t="n">
        <f aca="false">U45*800</f>
        <v>4000</v>
      </c>
      <c r="V93" s="0" t="n">
        <f aca="false">V45*907.93</f>
        <v>907.93</v>
      </c>
      <c r="W93" s="0" t="n">
        <f aca="false">W45*1103.64</f>
        <v>7725.48</v>
      </c>
      <c r="X93" s="0" t="n">
        <f aca="false">X45*800</f>
        <v>456800</v>
      </c>
      <c r="Y93" s="0" t="n">
        <f aca="false">Y45*309.73</f>
        <v>619.46</v>
      </c>
      <c r="Z93" s="0" t="n">
        <f aca="false">Z45*500</f>
        <v>1500</v>
      </c>
      <c r="AA93" s="0" t="n">
        <f aca="false">AA45*300</f>
        <v>1800</v>
      </c>
      <c r="AB93" s="0" t="n">
        <f aca="false">AB45*400</f>
        <v>74400</v>
      </c>
      <c r="AC93" s="0" t="n">
        <f aca="false">AC45*500</f>
        <v>500</v>
      </c>
      <c r="AD93" s="0" t="n">
        <f aca="false">AD45*600</f>
        <v>9000</v>
      </c>
      <c r="AE93" s="0" t="n">
        <f aca="false">AE45*680.2</f>
        <v>2720.8</v>
      </c>
      <c r="AF93" s="0" t="n">
        <f aca="false">AF45*1000</f>
        <v>18000</v>
      </c>
      <c r="AG93" s="0" t="n">
        <f aca="false">AG45*2294.32</f>
        <v>39003.44</v>
      </c>
      <c r="AH93" s="0" t="n">
        <f aca="false">AH45*400</f>
        <v>400</v>
      </c>
      <c r="AI93" s="0" t="n">
        <f aca="false">AI45*500</f>
        <v>26500</v>
      </c>
      <c r="AJ93" s="0" t="n">
        <f aca="false">AJ45*600</f>
        <v>13200</v>
      </c>
      <c r="AK93" s="0" t="n">
        <f aca="false">AK45*400</f>
        <v>26400</v>
      </c>
      <c r="AL93" s="0" t="n">
        <f aca="false">AL45*500</f>
        <v>39500</v>
      </c>
      <c r="AM93" s="0" t="n">
        <f aca="false">AM45*600</f>
        <v>31800</v>
      </c>
      <c r="AN93" s="0" t="n">
        <f aca="false">AN45*756.15</f>
        <v>2268.45</v>
      </c>
      <c r="AO93" s="0" t="n">
        <f aca="false">AO45*800</f>
        <v>2400</v>
      </c>
      <c r="AP93" s="0" t="n">
        <f aca="false">AP45*1097.07</f>
        <v>2194.14</v>
      </c>
      <c r="AQ93" s="0" t="n">
        <f aca="false">AQ45*1147.75</f>
        <v>4591</v>
      </c>
      <c r="AR93" s="0" t="n">
        <f aca="false">AR45*500</f>
        <v>1500</v>
      </c>
      <c r="AS93" s="0" t="n">
        <f aca="false">AS45*692.19</f>
        <v>3460.95</v>
      </c>
      <c r="AT93" s="0" t="n">
        <f aca="false">AT45*833.48</f>
        <v>2500.44</v>
      </c>
      <c r="AU93" s="0" t="n">
        <f aca="false">SUM(B93:AT93)</f>
        <v>1102356.29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40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1.9765625" defaultRowHeight="12.8" zeroHeight="false" outlineLevelRow="0" outlineLevelCol="0"/>
  <cols>
    <col collapsed="false" customWidth="true" hidden="false" outlineLevel="0" max="1" min="1" style="0" width="64.62"/>
  </cols>
  <sheetData>
    <row r="1" customFormat="false" ht="12.8" hidden="false" customHeight="false" outlineLevel="0" collapsed="false">
      <c r="A1" s="0" t="s">
        <v>2</v>
      </c>
      <c r="B1" s="0" t="s">
        <v>553</v>
      </c>
      <c r="C1" s="0" t="s">
        <v>554</v>
      </c>
    </row>
    <row r="2" customFormat="false" ht="12.8" hidden="false" customHeight="false" outlineLevel="0" collapsed="false">
      <c r="A2" s="0" t="s">
        <v>555</v>
      </c>
      <c r="B2" s="0" t="n">
        <v>82</v>
      </c>
      <c r="C2" s="0" t="n">
        <v>52077.45</v>
      </c>
    </row>
    <row r="3" customFormat="false" ht="12.8" hidden="false" customHeight="false" outlineLevel="0" collapsed="false">
      <c r="A3" s="0" t="s">
        <v>84</v>
      </c>
      <c r="B3" s="0" t="n">
        <v>17</v>
      </c>
      <c r="C3" s="0" t="n">
        <v>24743.22</v>
      </c>
    </row>
    <row r="4" customFormat="false" ht="12.8" hidden="false" customHeight="false" outlineLevel="0" collapsed="false">
      <c r="A4" s="0" t="s">
        <v>96</v>
      </c>
      <c r="B4" s="0" t="n">
        <v>98</v>
      </c>
      <c r="C4" s="0" t="n">
        <v>120883.58</v>
      </c>
    </row>
    <row r="5" customFormat="false" ht="12.8" hidden="false" customHeight="false" outlineLevel="0" collapsed="false">
      <c r="A5" s="0" t="s">
        <v>556</v>
      </c>
      <c r="B5" s="0" t="n">
        <v>86</v>
      </c>
      <c r="C5" s="0" t="n">
        <v>143490.75</v>
      </c>
    </row>
    <row r="6" customFormat="false" ht="12.8" hidden="false" customHeight="false" outlineLevel="0" collapsed="false">
      <c r="A6" s="0" t="s">
        <v>176</v>
      </c>
      <c r="B6" s="0" t="n">
        <v>26</v>
      </c>
      <c r="C6" s="0" t="n">
        <v>17884.5</v>
      </c>
    </row>
    <row r="7" customFormat="false" ht="12.8" hidden="false" customHeight="false" outlineLevel="0" collapsed="false">
      <c r="A7" s="0" t="s">
        <v>557</v>
      </c>
      <c r="B7" s="0" t="n">
        <v>126</v>
      </c>
      <c r="C7" s="0" t="n">
        <v>128742.71</v>
      </c>
    </row>
    <row r="8" customFormat="false" ht="12.8" hidden="false" customHeight="false" outlineLevel="0" collapsed="false">
      <c r="A8" s="0" t="s">
        <v>558</v>
      </c>
      <c r="B8" s="0" t="n">
        <v>9</v>
      </c>
      <c r="C8" s="0" t="n">
        <v>13098.16</v>
      </c>
    </row>
    <row r="9" customFormat="false" ht="12.8" hidden="false" customHeight="false" outlineLevel="0" collapsed="false">
      <c r="A9" s="0" t="s">
        <v>235</v>
      </c>
      <c r="B9" s="0" t="n">
        <v>61</v>
      </c>
      <c r="C9" s="0" t="n">
        <v>39546.88</v>
      </c>
    </row>
    <row r="10" customFormat="false" ht="12.8" hidden="false" customHeight="false" outlineLevel="0" collapsed="false">
      <c r="A10" s="0" t="s">
        <v>241</v>
      </c>
      <c r="B10" s="0" t="n">
        <v>2</v>
      </c>
      <c r="C10" s="0" t="n">
        <v>92886.48</v>
      </c>
    </row>
    <row r="11" customFormat="false" ht="12.8" hidden="false" customHeight="false" outlineLevel="0" collapsed="false">
      <c r="A11" s="0" t="s">
        <v>249</v>
      </c>
      <c r="B11" s="0" t="n">
        <v>9</v>
      </c>
      <c r="C11" s="0" t="n">
        <v>5795.15</v>
      </c>
    </row>
    <row r="12" customFormat="false" ht="12.8" hidden="false" customHeight="false" outlineLevel="0" collapsed="false">
      <c r="A12" s="0" t="s">
        <v>252</v>
      </c>
      <c r="B12" s="0" t="n">
        <v>9</v>
      </c>
      <c r="C12" s="0" t="n">
        <v>4255.76</v>
      </c>
    </row>
    <row r="13" customFormat="false" ht="12.8" hidden="false" customHeight="false" outlineLevel="0" collapsed="false">
      <c r="A13" s="0" t="s">
        <v>559</v>
      </c>
      <c r="B13" s="0" t="n">
        <v>3</v>
      </c>
      <c r="C13" s="0" t="n">
        <v>66265.45</v>
      </c>
    </row>
    <row r="14" customFormat="false" ht="12.8" hidden="false" customHeight="false" outlineLevel="0" collapsed="false">
      <c r="A14" s="0" t="s">
        <v>273</v>
      </c>
      <c r="B14" s="0" t="n">
        <v>105</v>
      </c>
      <c r="C14" s="0" t="n">
        <v>278982.67</v>
      </c>
    </row>
    <row r="15" customFormat="false" ht="12.8" hidden="false" customHeight="false" outlineLevel="0" collapsed="false">
      <c r="A15" s="0" t="s">
        <v>279</v>
      </c>
      <c r="B15" s="0" t="n">
        <v>53</v>
      </c>
      <c r="C15" s="0" t="n">
        <v>41127.13</v>
      </c>
    </row>
    <row r="16" customFormat="false" ht="12.8" hidden="false" customHeight="false" outlineLevel="0" collapsed="false">
      <c r="A16" s="0" t="s">
        <v>282</v>
      </c>
      <c r="B16" s="0" t="n">
        <v>57</v>
      </c>
      <c r="C16" s="0" t="n">
        <v>42223.49</v>
      </c>
    </row>
    <row r="17" customFormat="false" ht="12.8" hidden="false" customHeight="false" outlineLevel="0" collapsed="false">
      <c r="A17" s="0" t="s">
        <v>285</v>
      </c>
      <c r="B17" s="0" t="n">
        <v>34</v>
      </c>
      <c r="C17" s="0" t="n">
        <v>46909.31</v>
      </c>
    </row>
    <row r="18" customFormat="false" ht="12.8" hidden="false" customHeight="false" outlineLevel="0" collapsed="false">
      <c r="A18" s="0" t="s">
        <v>288</v>
      </c>
      <c r="B18" s="0" t="n">
        <v>148</v>
      </c>
      <c r="C18" s="0" t="n">
        <v>173042.45</v>
      </c>
    </row>
    <row r="19" customFormat="false" ht="12.8" hidden="false" customHeight="false" outlineLevel="0" collapsed="false">
      <c r="A19" s="0" t="s">
        <v>291</v>
      </c>
      <c r="B19" s="0" t="n">
        <v>119</v>
      </c>
      <c r="C19" s="0" t="n">
        <v>130087.3</v>
      </c>
    </row>
    <row r="20" customFormat="false" ht="12.8" hidden="false" customHeight="false" outlineLevel="0" collapsed="false">
      <c r="A20" s="0" t="s">
        <v>294</v>
      </c>
      <c r="B20" s="0" t="n">
        <v>84</v>
      </c>
      <c r="C20" s="0" t="n">
        <v>110378.12</v>
      </c>
    </row>
    <row r="21" customFormat="false" ht="12.8" hidden="false" customHeight="false" outlineLevel="0" collapsed="false">
      <c r="A21" s="0" t="s">
        <v>296</v>
      </c>
      <c r="B21" s="0" t="n">
        <v>5</v>
      </c>
      <c r="C21" s="0" t="n">
        <v>80093.56</v>
      </c>
    </row>
    <row r="22" customFormat="false" ht="12.8" hidden="false" customHeight="false" outlineLevel="0" collapsed="false">
      <c r="A22" s="0" t="s">
        <v>306</v>
      </c>
      <c r="B22" s="0" t="n">
        <v>29</v>
      </c>
      <c r="C22" s="0" t="n">
        <v>15598.01</v>
      </c>
    </row>
    <row r="23" customFormat="false" ht="12.8" hidden="false" customHeight="false" outlineLevel="0" collapsed="false">
      <c r="A23" s="0" t="s">
        <v>329</v>
      </c>
      <c r="B23" s="0" t="n">
        <v>3</v>
      </c>
      <c r="C23" s="0" t="n">
        <v>1878.57</v>
      </c>
    </row>
    <row r="24" customFormat="false" ht="12.8" hidden="false" customHeight="false" outlineLevel="0" collapsed="false">
      <c r="A24" s="0" t="s">
        <v>361</v>
      </c>
      <c r="B24" s="0" t="n">
        <v>14</v>
      </c>
      <c r="C24" s="0" t="n">
        <v>14949.73</v>
      </c>
    </row>
    <row r="25" customFormat="false" ht="12.8" hidden="false" customHeight="false" outlineLevel="0" collapsed="false">
      <c r="A25" s="0" t="s">
        <v>367</v>
      </c>
      <c r="B25" s="0" t="n">
        <v>55</v>
      </c>
      <c r="C25" s="0" t="n">
        <v>38863.15</v>
      </c>
    </row>
    <row r="26" customFormat="false" ht="12.8" hidden="false" customHeight="false" outlineLevel="0" collapsed="false">
      <c r="A26" s="0" t="s">
        <v>370</v>
      </c>
      <c r="B26" s="0" t="n">
        <v>38</v>
      </c>
      <c r="C26" s="0" t="n">
        <v>177584.82</v>
      </c>
    </row>
    <row r="27" customFormat="false" ht="12.8" hidden="false" customHeight="false" outlineLevel="0" collapsed="false">
      <c r="A27" s="0" t="s">
        <v>372</v>
      </c>
      <c r="B27" s="0" t="n">
        <v>49</v>
      </c>
      <c r="C27" s="0" t="n">
        <v>111510.14</v>
      </c>
    </row>
    <row r="28" customFormat="false" ht="12.8" hidden="false" customHeight="false" outlineLevel="0" collapsed="false">
      <c r="A28" s="0" t="s">
        <v>380</v>
      </c>
      <c r="B28" s="0" t="n">
        <v>45</v>
      </c>
      <c r="C28" s="0" t="n">
        <v>63495.11</v>
      </c>
    </row>
    <row r="29" customFormat="false" ht="12.8" hidden="false" customHeight="false" outlineLevel="0" collapsed="false">
      <c r="A29" s="0" t="s">
        <v>561</v>
      </c>
      <c r="B29" s="0" t="n">
        <v>10</v>
      </c>
      <c r="C29" s="0" t="n">
        <v>5404.18</v>
      </c>
    </row>
    <row r="30" customFormat="false" ht="12.8" hidden="false" customHeight="false" outlineLevel="0" collapsed="false">
      <c r="A30" s="0" t="s">
        <v>562</v>
      </c>
      <c r="B30" s="0" t="n">
        <v>44</v>
      </c>
      <c r="C30" s="0" t="n">
        <v>25456.72</v>
      </c>
    </row>
    <row r="31" customFormat="false" ht="12.8" hidden="false" customHeight="false" outlineLevel="0" collapsed="false">
      <c r="A31" s="0" t="s">
        <v>437</v>
      </c>
      <c r="B31" s="0" t="n">
        <v>49</v>
      </c>
      <c r="C31" s="0" t="n">
        <v>28138.28</v>
      </c>
    </row>
    <row r="32" customFormat="false" ht="12.8" hidden="false" customHeight="false" outlineLevel="0" collapsed="false">
      <c r="A32" s="0" t="s">
        <v>449</v>
      </c>
      <c r="B32" s="0" t="n">
        <v>96</v>
      </c>
      <c r="C32" s="0" t="n">
        <v>62886.91</v>
      </c>
    </row>
    <row r="33" customFormat="false" ht="12.8" hidden="false" customHeight="false" outlineLevel="0" collapsed="false">
      <c r="A33" s="0" t="s">
        <v>563</v>
      </c>
      <c r="B33" s="0" t="n">
        <v>61</v>
      </c>
      <c r="C33" s="0" t="n">
        <v>63446.99</v>
      </c>
    </row>
    <row r="34" customFormat="false" ht="12.8" hidden="false" customHeight="false" outlineLevel="0" collapsed="false">
      <c r="A34" s="0" t="s">
        <v>488</v>
      </c>
      <c r="B34" s="0" t="n">
        <v>22</v>
      </c>
      <c r="C34" s="0" t="n">
        <v>301371.29</v>
      </c>
    </row>
    <row r="35" customFormat="false" ht="12.8" hidden="false" customHeight="false" outlineLevel="0" collapsed="false">
      <c r="A35" s="0" t="s">
        <v>492</v>
      </c>
      <c r="B35" s="0" t="n">
        <v>66</v>
      </c>
      <c r="C35" s="0" t="n">
        <v>47604.01</v>
      </c>
    </row>
    <row r="36" customFormat="false" ht="12.8" hidden="false" customHeight="false" outlineLevel="0" collapsed="false">
      <c r="A36" s="0" t="s">
        <v>564</v>
      </c>
      <c r="B36" s="0" t="n">
        <v>3</v>
      </c>
      <c r="C36" s="0" t="n">
        <v>118500.46</v>
      </c>
    </row>
    <row r="37" customFormat="false" ht="12.8" hidden="false" customHeight="false" outlineLevel="0" collapsed="false">
      <c r="A37" s="0" t="s">
        <v>518</v>
      </c>
      <c r="B37" s="0" t="n">
        <v>40</v>
      </c>
      <c r="C37" s="0" t="n">
        <v>26617.34</v>
      </c>
    </row>
    <row r="38" customFormat="false" ht="12.8" hidden="false" customHeight="false" outlineLevel="0" collapsed="false">
      <c r="A38" s="0" t="s">
        <v>521</v>
      </c>
      <c r="B38" s="0" t="n">
        <v>4</v>
      </c>
      <c r="C38" s="0" t="n">
        <v>2105.04</v>
      </c>
    </row>
    <row r="39" customFormat="false" ht="12.8" hidden="false" customHeight="false" outlineLevel="0" collapsed="false">
      <c r="A39" s="0" t="s">
        <v>565</v>
      </c>
      <c r="B39" s="0" t="n">
        <v>156</v>
      </c>
      <c r="C39" s="0" t="n">
        <v>87711.87</v>
      </c>
    </row>
    <row r="40" customFormat="false" ht="12.8" hidden="false" customHeight="false" outlineLevel="0" collapsed="false">
      <c r="A40" s="0" t="s">
        <v>567</v>
      </c>
      <c r="B40" s="0" t="n">
        <v>1917</v>
      </c>
      <c r="C40" s="0" t="n">
        <v>2805636.74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37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1.9765625" defaultRowHeight="12.8" zeroHeight="false" outlineLevelRow="0" outlineLevelCol="0"/>
  <cols>
    <col collapsed="false" customWidth="true" hidden="false" outlineLevel="0" max="1" min="1" style="0" width="69.29"/>
  </cols>
  <sheetData>
    <row r="1" customFormat="false" ht="12.8" hidden="false" customHeight="false" outlineLevel="0" collapsed="false">
      <c r="A1" s="0" t="s">
        <v>2</v>
      </c>
      <c r="B1" s="0" t="s">
        <v>553</v>
      </c>
      <c r="C1" s="0" t="s">
        <v>554</v>
      </c>
    </row>
    <row r="2" customFormat="false" ht="12.8" hidden="false" customHeight="false" outlineLevel="0" collapsed="false">
      <c r="A2" s="0" t="s">
        <v>555</v>
      </c>
      <c r="B2" s="0" t="n">
        <v>82</v>
      </c>
      <c r="C2" s="0" t="n">
        <v>52077.45</v>
      </c>
    </row>
    <row r="3" customFormat="false" ht="12.8" hidden="false" customHeight="false" outlineLevel="0" collapsed="false">
      <c r="A3" s="0" t="s">
        <v>84</v>
      </c>
      <c r="B3" s="0" t="n">
        <v>17</v>
      </c>
      <c r="C3" s="0" t="n">
        <v>24743.22</v>
      </c>
    </row>
    <row r="4" customFormat="false" ht="12.8" hidden="false" customHeight="false" outlineLevel="0" collapsed="false">
      <c r="A4" s="0" t="s">
        <v>96</v>
      </c>
      <c r="B4" s="0" t="n">
        <v>98</v>
      </c>
      <c r="C4" s="0" t="n">
        <v>120883.58</v>
      </c>
    </row>
    <row r="5" customFormat="false" ht="12.8" hidden="false" customHeight="false" outlineLevel="0" collapsed="false">
      <c r="A5" s="0" t="s">
        <v>556</v>
      </c>
      <c r="B5" s="0" t="n">
        <v>86</v>
      </c>
      <c r="C5" s="0" t="n">
        <v>143490.75</v>
      </c>
    </row>
    <row r="6" customFormat="false" ht="12.8" hidden="false" customHeight="false" outlineLevel="0" collapsed="false">
      <c r="A6" s="0" t="s">
        <v>176</v>
      </c>
      <c r="B6" s="0" t="n">
        <v>26</v>
      </c>
      <c r="C6" s="0" t="n">
        <v>17884.5</v>
      </c>
    </row>
    <row r="7" customFormat="false" ht="12.8" hidden="false" customHeight="false" outlineLevel="0" collapsed="false">
      <c r="A7" s="0" t="s">
        <v>557</v>
      </c>
      <c r="B7" s="0" t="n">
        <v>126</v>
      </c>
      <c r="C7" s="0" t="n">
        <v>128742.71</v>
      </c>
    </row>
    <row r="8" customFormat="false" ht="12.8" hidden="false" customHeight="false" outlineLevel="0" collapsed="false">
      <c r="A8" s="0" t="s">
        <v>558</v>
      </c>
      <c r="B8" s="0" t="n">
        <v>9</v>
      </c>
      <c r="C8" s="0" t="n">
        <v>13098.16</v>
      </c>
    </row>
    <row r="9" customFormat="false" ht="12.8" hidden="false" customHeight="false" outlineLevel="0" collapsed="false">
      <c r="A9" s="0" t="s">
        <v>235</v>
      </c>
      <c r="B9" s="0" t="n">
        <v>61</v>
      </c>
      <c r="C9" s="0" t="n">
        <v>39546.88</v>
      </c>
    </row>
    <row r="10" customFormat="false" ht="12.8" hidden="false" customHeight="false" outlineLevel="0" collapsed="false">
      <c r="A10" s="0" t="s">
        <v>249</v>
      </c>
      <c r="B10" s="0" t="n">
        <v>9</v>
      </c>
      <c r="C10" s="0" t="n">
        <v>5795.15</v>
      </c>
    </row>
    <row r="11" customFormat="false" ht="12.8" hidden="false" customHeight="false" outlineLevel="0" collapsed="false">
      <c r="A11" s="0" t="s">
        <v>252</v>
      </c>
      <c r="B11" s="0" t="n">
        <v>9</v>
      </c>
      <c r="C11" s="0" t="n">
        <v>4255.76</v>
      </c>
    </row>
    <row r="12" customFormat="false" ht="12.8" hidden="false" customHeight="false" outlineLevel="0" collapsed="false">
      <c r="A12" s="0" t="s">
        <v>273</v>
      </c>
      <c r="B12" s="0" t="n">
        <v>105</v>
      </c>
      <c r="C12" s="0" t="n">
        <v>278982.67</v>
      </c>
    </row>
    <row r="13" customFormat="false" ht="12.8" hidden="false" customHeight="false" outlineLevel="0" collapsed="false">
      <c r="A13" s="0" t="s">
        <v>279</v>
      </c>
      <c r="B13" s="0" t="n">
        <v>53</v>
      </c>
      <c r="C13" s="0" t="n">
        <v>41127.13</v>
      </c>
    </row>
    <row r="14" customFormat="false" ht="12.8" hidden="false" customHeight="false" outlineLevel="0" collapsed="false">
      <c r="A14" s="0" t="s">
        <v>282</v>
      </c>
      <c r="B14" s="0" t="n">
        <v>57</v>
      </c>
      <c r="C14" s="0" t="n">
        <v>42223.49</v>
      </c>
    </row>
    <row r="15" customFormat="false" ht="12.8" hidden="false" customHeight="false" outlineLevel="0" collapsed="false">
      <c r="A15" s="0" t="s">
        <v>285</v>
      </c>
      <c r="B15" s="0" t="n">
        <v>34</v>
      </c>
      <c r="C15" s="0" t="n">
        <v>46909.31</v>
      </c>
    </row>
    <row r="16" customFormat="false" ht="12.8" hidden="false" customHeight="false" outlineLevel="0" collapsed="false">
      <c r="A16" s="0" t="s">
        <v>288</v>
      </c>
      <c r="B16" s="0" t="n">
        <v>148</v>
      </c>
      <c r="C16" s="0" t="n">
        <v>173042.45</v>
      </c>
    </row>
    <row r="17" customFormat="false" ht="12.8" hidden="false" customHeight="false" outlineLevel="0" collapsed="false">
      <c r="A17" s="0" t="s">
        <v>291</v>
      </c>
      <c r="B17" s="0" t="n">
        <v>119</v>
      </c>
      <c r="C17" s="0" t="n">
        <v>130087.3</v>
      </c>
    </row>
    <row r="18" customFormat="false" ht="12.8" hidden="false" customHeight="false" outlineLevel="0" collapsed="false">
      <c r="A18" s="0" t="s">
        <v>294</v>
      </c>
      <c r="B18" s="0" t="n">
        <v>84</v>
      </c>
      <c r="C18" s="0" t="n">
        <v>110378.12</v>
      </c>
    </row>
    <row r="19" customFormat="false" ht="12.8" hidden="false" customHeight="false" outlineLevel="0" collapsed="false">
      <c r="A19" s="0" t="s">
        <v>296</v>
      </c>
      <c r="B19" s="0" t="n">
        <v>3</v>
      </c>
      <c r="C19" s="0" t="n">
        <v>9272.53</v>
      </c>
    </row>
    <row r="20" customFormat="false" ht="12.8" hidden="false" customHeight="false" outlineLevel="0" collapsed="false">
      <c r="A20" s="0" t="s">
        <v>306</v>
      </c>
      <c r="B20" s="0" t="n">
        <v>29</v>
      </c>
      <c r="C20" s="0" t="n">
        <v>15598.01</v>
      </c>
    </row>
    <row r="21" customFormat="false" ht="12.8" hidden="false" customHeight="false" outlineLevel="0" collapsed="false">
      <c r="A21" s="0" t="s">
        <v>329</v>
      </c>
      <c r="B21" s="0" t="n">
        <v>3</v>
      </c>
      <c r="C21" s="0" t="n">
        <v>1878.57</v>
      </c>
    </row>
    <row r="22" customFormat="false" ht="12.8" hidden="false" customHeight="false" outlineLevel="0" collapsed="false">
      <c r="A22" s="0" t="s">
        <v>361</v>
      </c>
      <c r="B22" s="0" t="n">
        <v>14</v>
      </c>
      <c r="C22" s="0" t="n">
        <v>14949.73</v>
      </c>
    </row>
    <row r="23" customFormat="false" ht="12.8" hidden="false" customHeight="false" outlineLevel="0" collapsed="false">
      <c r="A23" s="0" t="s">
        <v>367</v>
      </c>
      <c r="B23" s="0" t="n">
        <v>55</v>
      </c>
      <c r="C23" s="0" t="n">
        <v>38863.15</v>
      </c>
    </row>
    <row r="24" customFormat="false" ht="12.8" hidden="false" customHeight="false" outlineLevel="0" collapsed="false">
      <c r="A24" s="0" t="s">
        <v>370</v>
      </c>
      <c r="B24" s="0" t="n">
        <v>35</v>
      </c>
      <c r="C24" s="0" t="n">
        <v>48739.9</v>
      </c>
    </row>
    <row r="25" customFormat="false" ht="12.8" hidden="false" customHeight="false" outlineLevel="0" collapsed="false">
      <c r="A25" s="0" t="s">
        <v>372</v>
      </c>
      <c r="B25" s="0" t="n">
        <v>40</v>
      </c>
      <c r="C25" s="0" t="n">
        <v>44168.42</v>
      </c>
    </row>
    <row r="26" customFormat="false" ht="12.8" hidden="false" customHeight="false" outlineLevel="0" collapsed="false">
      <c r="A26" s="0" t="s">
        <v>380</v>
      </c>
      <c r="B26" s="0" t="n">
        <v>45</v>
      </c>
      <c r="C26" s="0" t="n">
        <v>63495.11</v>
      </c>
    </row>
    <row r="27" customFormat="false" ht="12.8" hidden="false" customHeight="false" outlineLevel="0" collapsed="false">
      <c r="A27" s="0" t="s">
        <v>561</v>
      </c>
      <c r="B27" s="0" t="n">
        <v>10</v>
      </c>
      <c r="C27" s="0" t="n">
        <v>5404.18</v>
      </c>
    </row>
    <row r="28" customFormat="false" ht="12.8" hidden="false" customHeight="false" outlineLevel="0" collapsed="false">
      <c r="A28" s="0" t="s">
        <v>562</v>
      </c>
      <c r="B28" s="0" t="n">
        <v>44</v>
      </c>
      <c r="C28" s="0" t="n">
        <v>25456.72</v>
      </c>
    </row>
    <row r="29" customFormat="false" ht="12.8" hidden="false" customHeight="false" outlineLevel="0" collapsed="false">
      <c r="A29" s="0" t="s">
        <v>437</v>
      </c>
      <c r="B29" s="0" t="n">
        <v>49</v>
      </c>
      <c r="C29" s="0" t="n">
        <v>28138.28</v>
      </c>
    </row>
    <row r="30" customFormat="false" ht="12.8" hidden="false" customHeight="false" outlineLevel="0" collapsed="false">
      <c r="A30" s="0" t="s">
        <v>449</v>
      </c>
      <c r="B30" s="0" t="n">
        <v>96</v>
      </c>
      <c r="C30" s="0" t="n">
        <v>62886.91</v>
      </c>
    </row>
    <row r="31" customFormat="false" ht="12.8" hidden="false" customHeight="false" outlineLevel="0" collapsed="false">
      <c r="A31" s="0" t="s">
        <v>563</v>
      </c>
      <c r="B31" s="0" t="n">
        <v>61</v>
      </c>
      <c r="C31" s="0" t="n">
        <v>63446.99</v>
      </c>
    </row>
    <row r="32" customFormat="false" ht="12.8" hidden="false" customHeight="false" outlineLevel="0" collapsed="false">
      <c r="A32" s="0" t="s">
        <v>488</v>
      </c>
      <c r="B32" s="0" t="n">
        <v>12</v>
      </c>
      <c r="C32" s="0" t="n">
        <v>17861.59</v>
      </c>
    </row>
    <row r="33" customFormat="false" ht="12.8" hidden="false" customHeight="false" outlineLevel="0" collapsed="false">
      <c r="A33" s="0" t="s">
        <v>492</v>
      </c>
      <c r="B33" s="0" t="n">
        <v>66</v>
      </c>
      <c r="C33" s="0" t="n">
        <v>47604.01</v>
      </c>
    </row>
    <row r="34" customFormat="false" ht="12.8" hidden="false" customHeight="false" outlineLevel="0" collapsed="false">
      <c r="A34" s="0" t="s">
        <v>518</v>
      </c>
      <c r="B34" s="0" t="n">
        <v>40</v>
      </c>
      <c r="C34" s="0" t="n">
        <v>26617.34</v>
      </c>
    </row>
    <row r="35" customFormat="false" ht="12.8" hidden="false" customHeight="false" outlineLevel="0" collapsed="false">
      <c r="A35" s="0" t="s">
        <v>521</v>
      </c>
      <c r="B35" s="0" t="n">
        <v>4</v>
      </c>
      <c r="C35" s="0" t="n">
        <v>2105.04</v>
      </c>
    </row>
    <row r="36" customFormat="false" ht="12.8" hidden="false" customHeight="false" outlineLevel="0" collapsed="false">
      <c r="A36" s="0" t="s">
        <v>565</v>
      </c>
      <c r="B36" s="0" t="n">
        <v>156</v>
      </c>
      <c r="C36" s="0" t="n">
        <v>87711.87</v>
      </c>
    </row>
    <row r="37" customFormat="false" ht="12.8" hidden="false" customHeight="false" outlineLevel="0" collapsed="false">
      <c r="A37" s="0" t="s">
        <v>567</v>
      </c>
      <c r="B37" s="0" t="n">
        <v>1885</v>
      </c>
      <c r="C37" s="0" t="n">
        <v>1977466.98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81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43" activeCellId="0" sqref="A43"/>
    </sheetView>
  </sheetViews>
  <sheetFormatPr defaultColWidth="11.9765625" defaultRowHeight="12.8" zeroHeight="false" outlineLevelRow="0" outlineLevelCol="0"/>
  <cols>
    <col collapsed="false" customWidth="true" hidden="false" outlineLevel="0" max="1" min="1" style="0" width="69.29"/>
    <col collapsed="false" customWidth="true" hidden="false" outlineLevel="0" max="2" min="2" style="0" width="13.21"/>
    <col collapsed="false" customWidth="true" hidden="false" outlineLevel="0" max="3" min="3" style="0" width="10.89"/>
    <col collapsed="false" customWidth="true" hidden="false" outlineLevel="0" max="5" min="5" style="0" width="12.44"/>
    <col collapsed="false" customWidth="true" hidden="false" outlineLevel="0" max="6" min="6" style="0" width="11.51"/>
    <col collapsed="false" customWidth="true" hidden="false" outlineLevel="0" max="7" min="7" style="0" width="10.89"/>
    <col collapsed="false" customWidth="true" hidden="false" outlineLevel="0" max="10" min="10" style="0" width="10.73"/>
    <col collapsed="false" customWidth="true" hidden="false" outlineLevel="0" max="11" min="11" style="0" width="8.13"/>
  </cols>
  <sheetData>
    <row r="1" customFormat="false" ht="12.8" hidden="false" customHeight="false" outlineLevel="0" collapsed="false">
      <c r="A1" s="0" t="s">
        <v>2</v>
      </c>
      <c r="B1" s="0" t="s">
        <v>568</v>
      </c>
      <c r="C1" s="0" t="s">
        <v>569</v>
      </c>
      <c r="D1" s="0" t="s">
        <v>572</v>
      </c>
      <c r="E1" s="0" t="s">
        <v>573</v>
      </c>
      <c r="F1" s="0" t="s">
        <v>577</v>
      </c>
      <c r="G1" s="0" t="s">
        <v>578</v>
      </c>
      <c r="H1" s="0" t="s">
        <v>579</v>
      </c>
      <c r="I1" s="0" t="s">
        <v>580</v>
      </c>
      <c r="J1" s="0" t="s">
        <v>567</v>
      </c>
    </row>
    <row r="2" customFormat="false" ht="12.8" hidden="false" customHeight="false" outlineLevel="0" collapsed="false">
      <c r="A2" s="0" t="s">
        <v>555</v>
      </c>
      <c r="B2" s="0" t="n">
        <v>0</v>
      </c>
      <c r="C2" s="0" t="n">
        <v>30</v>
      </c>
      <c r="D2" s="0" t="n">
        <v>3</v>
      </c>
      <c r="E2" s="0" t="n">
        <v>13</v>
      </c>
      <c r="F2" s="0" t="n">
        <v>15</v>
      </c>
      <c r="G2" s="0" t="n">
        <v>1</v>
      </c>
      <c r="H2" s="0" t="n">
        <v>16</v>
      </c>
      <c r="I2" s="0" t="n">
        <v>4</v>
      </c>
      <c r="J2" s="0" t="n">
        <v>82</v>
      </c>
    </row>
    <row r="3" customFormat="false" ht="12.8" hidden="false" customHeight="false" outlineLevel="0" collapsed="false">
      <c r="A3" s="0" t="s">
        <v>84</v>
      </c>
      <c r="B3" s="0" t="n">
        <v>0</v>
      </c>
      <c r="C3" s="0" t="n">
        <v>0</v>
      </c>
      <c r="D3" s="0" t="n">
        <v>16</v>
      </c>
      <c r="E3" s="0" t="n">
        <v>0</v>
      </c>
      <c r="F3" s="0" t="n">
        <v>0</v>
      </c>
      <c r="G3" s="0" t="n">
        <v>0</v>
      </c>
      <c r="H3" s="0" t="n">
        <v>1</v>
      </c>
      <c r="I3" s="0" t="n">
        <v>0</v>
      </c>
      <c r="J3" s="0" t="n">
        <v>17</v>
      </c>
    </row>
    <row r="4" customFormat="false" ht="12.8" hidden="false" customHeight="false" outlineLevel="0" collapsed="false">
      <c r="A4" s="0" t="s">
        <v>96</v>
      </c>
      <c r="B4" s="0" t="n">
        <v>0</v>
      </c>
      <c r="C4" s="0" t="n">
        <v>41</v>
      </c>
      <c r="D4" s="0" t="n">
        <v>0</v>
      </c>
      <c r="E4" s="0" t="n">
        <v>5</v>
      </c>
      <c r="F4" s="0" t="n">
        <v>9</v>
      </c>
      <c r="G4" s="0" t="n">
        <v>0</v>
      </c>
      <c r="H4" s="0" t="n">
        <v>43</v>
      </c>
      <c r="I4" s="0" t="n">
        <v>0</v>
      </c>
      <c r="J4" s="0" t="n">
        <v>98</v>
      </c>
    </row>
    <row r="5" customFormat="false" ht="12.8" hidden="false" customHeight="false" outlineLevel="0" collapsed="false">
      <c r="A5" s="0" t="s">
        <v>556</v>
      </c>
      <c r="B5" s="0" t="n">
        <v>0</v>
      </c>
      <c r="C5" s="0" t="n">
        <v>27</v>
      </c>
      <c r="D5" s="0" t="n">
        <v>18</v>
      </c>
      <c r="E5" s="0" t="n">
        <v>3</v>
      </c>
      <c r="F5" s="0" t="n">
        <v>14</v>
      </c>
      <c r="G5" s="0" t="n">
        <v>0</v>
      </c>
      <c r="H5" s="0" t="n">
        <v>21</v>
      </c>
      <c r="I5" s="0" t="n">
        <v>3</v>
      </c>
      <c r="J5" s="0" t="n">
        <v>86</v>
      </c>
    </row>
    <row r="6" customFormat="false" ht="12.8" hidden="false" customHeight="false" outlineLevel="0" collapsed="false">
      <c r="A6" s="0" t="s">
        <v>176</v>
      </c>
      <c r="B6" s="0" t="n">
        <v>6</v>
      </c>
      <c r="C6" s="0" t="n">
        <v>0</v>
      </c>
      <c r="D6" s="0" t="n">
        <v>0</v>
      </c>
      <c r="E6" s="0" t="n">
        <v>0</v>
      </c>
      <c r="F6" s="0" t="n">
        <v>0</v>
      </c>
      <c r="G6" s="0" t="n">
        <v>0</v>
      </c>
      <c r="H6" s="0" t="n">
        <v>17</v>
      </c>
      <c r="I6" s="0" t="n">
        <v>3</v>
      </c>
      <c r="J6" s="0" t="n">
        <v>26</v>
      </c>
    </row>
    <row r="7" customFormat="false" ht="12.8" hidden="false" customHeight="false" outlineLevel="0" collapsed="false">
      <c r="A7" s="0" t="s">
        <v>557</v>
      </c>
      <c r="B7" s="0" t="n">
        <v>0</v>
      </c>
      <c r="C7" s="0" t="n">
        <v>30</v>
      </c>
      <c r="D7" s="0" t="n">
        <v>1</v>
      </c>
      <c r="E7" s="0" t="n">
        <v>33</v>
      </c>
      <c r="F7" s="0" t="n">
        <v>30</v>
      </c>
      <c r="G7" s="0" t="n">
        <v>13</v>
      </c>
      <c r="H7" s="0" t="n">
        <v>10</v>
      </c>
      <c r="I7" s="0" t="n">
        <v>9</v>
      </c>
      <c r="J7" s="0" t="n">
        <v>126</v>
      </c>
    </row>
    <row r="8" customFormat="false" ht="12.8" hidden="false" customHeight="false" outlineLevel="0" collapsed="false">
      <c r="A8" s="0" t="s">
        <v>558</v>
      </c>
      <c r="B8" s="0" t="n">
        <v>0</v>
      </c>
      <c r="C8" s="0" t="n">
        <v>5</v>
      </c>
      <c r="D8" s="0" t="n">
        <v>3</v>
      </c>
      <c r="E8" s="0" t="n">
        <v>0</v>
      </c>
      <c r="F8" s="0" t="n">
        <v>0</v>
      </c>
      <c r="G8" s="0" t="n">
        <v>0</v>
      </c>
      <c r="H8" s="0" t="n">
        <v>1</v>
      </c>
      <c r="I8" s="0" t="n">
        <v>0</v>
      </c>
      <c r="J8" s="0" t="n">
        <v>9</v>
      </c>
    </row>
    <row r="9" customFormat="false" ht="12.8" hidden="false" customHeight="false" outlineLevel="0" collapsed="false">
      <c r="A9" s="0" t="s">
        <v>235</v>
      </c>
      <c r="B9" s="0" t="n">
        <v>1</v>
      </c>
      <c r="C9" s="0" t="n">
        <v>35</v>
      </c>
      <c r="D9" s="0" t="n">
        <v>0</v>
      </c>
      <c r="E9" s="0" t="n">
        <v>0</v>
      </c>
      <c r="F9" s="0" t="n">
        <v>25</v>
      </c>
      <c r="G9" s="0" t="n">
        <v>0</v>
      </c>
      <c r="H9" s="0" t="n">
        <v>0</v>
      </c>
      <c r="I9" s="0" t="n">
        <v>0</v>
      </c>
      <c r="J9" s="0" t="n">
        <v>61</v>
      </c>
    </row>
    <row r="10" customFormat="false" ht="12.8" hidden="false" customHeight="false" outlineLevel="0" collapsed="false">
      <c r="A10" s="0" t="s">
        <v>241</v>
      </c>
      <c r="B10" s="0" t="n">
        <v>0</v>
      </c>
      <c r="C10" s="0" t="n">
        <v>0</v>
      </c>
      <c r="D10" s="0" t="n">
        <v>0</v>
      </c>
      <c r="E10" s="0" t="n">
        <v>2</v>
      </c>
      <c r="F10" s="0" t="n">
        <v>0</v>
      </c>
      <c r="G10" s="0" t="n">
        <v>0</v>
      </c>
      <c r="H10" s="0" t="n">
        <v>0</v>
      </c>
      <c r="I10" s="0" t="n">
        <v>0</v>
      </c>
      <c r="J10" s="0" t="n">
        <v>2</v>
      </c>
    </row>
    <row r="11" customFormat="false" ht="12.8" hidden="false" customHeight="false" outlineLevel="0" collapsed="false">
      <c r="A11" s="0" t="s">
        <v>249</v>
      </c>
      <c r="B11" s="0" t="n">
        <v>0</v>
      </c>
      <c r="C11" s="0" t="n">
        <v>6</v>
      </c>
      <c r="D11" s="0" t="n">
        <v>3</v>
      </c>
      <c r="E11" s="0" t="n">
        <v>0</v>
      </c>
      <c r="F11" s="0" t="n">
        <v>0</v>
      </c>
      <c r="G11" s="0" t="n">
        <v>0</v>
      </c>
      <c r="H11" s="0" t="n">
        <v>0</v>
      </c>
      <c r="I11" s="0" t="n">
        <v>0</v>
      </c>
      <c r="J11" s="0" t="n">
        <v>9</v>
      </c>
    </row>
    <row r="12" customFormat="false" ht="12.8" hidden="false" customHeight="false" outlineLevel="0" collapsed="false">
      <c r="A12" s="0" t="s">
        <v>252</v>
      </c>
      <c r="B12" s="0" t="n">
        <v>2</v>
      </c>
      <c r="C12" s="0" t="n">
        <v>0</v>
      </c>
      <c r="D12" s="0" t="n">
        <v>4</v>
      </c>
      <c r="E12" s="0" t="n">
        <v>0</v>
      </c>
      <c r="F12" s="0" t="n">
        <v>0</v>
      </c>
      <c r="G12" s="0" t="n">
        <v>0</v>
      </c>
      <c r="H12" s="0" t="n">
        <v>3</v>
      </c>
      <c r="I12" s="0" t="n">
        <v>0</v>
      </c>
      <c r="J12" s="0" t="n">
        <v>9</v>
      </c>
    </row>
    <row r="13" customFormat="false" ht="12.8" hidden="false" customHeight="false" outlineLevel="0" collapsed="false">
      <c r="A13" s="0" t="s">
        <v>559</v>
      </c>
      <c r="B13" s="0" t="n">
        <v>0</v>
      </c>
      <c r="C13" s="0" t="n">
        <v>0</v>
      </c>
      <c r="D13" s="0" t="n">
        <v>0</v>
      </c>
      <c r="E13" s="0" t="n">
        <v>3</v>
      </c>
      <c r="F13" s="0" t="n">
        <v>0</v>
      </c>
      <c r="G13" s="0" t="n">
        <v>0</v>
      </c>
      <c r="H13" s="0" t="n">
        <v>0</v>
      </c>
      <c r="I13" s="0" t="n">
        <v>0</v>
      </c>
      <c r="J13" s="0" t="n">
        <v>3</v>
      </c>
    </row>
    <row r="14" customFormat="false" ht="12.8" hidden="false" customHeight="false" outlineLevel="0" collapsed="false">
      <c r="A14" s="0" t="s">
        <v>273</v>
      </c>
      <c r="B14" s="0" t="n">
        <v>0</v>
      </c>
      <c r="C14" s="0" t="n">
        <v>3</v>
      </c>
      <c r="D14" s="0" t="n">
        <v>1</v>
      </c>
      <c r="E14" s="0" t="n">
        <v>99</v>
      </c>
      <c r="F14" s="0" t="n">
        <v>2</v>
      </c>
      <c r="G14" s="0" t="n">
        <v>0</v>
      </c>
      <c r="H14" s="0" t="n">
        <v>0</v>
      </c>
      <c r="I14" s="0" t="n">
        <v>0</v>
      </c>
      <c r="J14" s="0" t="n">
        <v>105</v>
      </c>
    </row>
    <row r="15" customFormat="false" ht="12.8" hidden="false" customHeight="false" outlineLevel="0" collapsed="false">
      <c r="A15" s="0" t="s">
        <v>279</v>
      </c>
      <c r="B15" s="0" t="n">
        <v>0</v>
      </c>
      <c r="C15" s="0" t="n">
        <v>39</v>
      </c>
      <c r="D15" s="0" t="n">
        <v>2</v>
      </c>
      <c r="E15" s="0" t="n">
        <v>0</v>
      </c>
      <c r="F15" s="0" t="n">
        <v>1</v>
      </c>
      <c r="G15" s="0" t="n">
        <v>0</v>
      </c>
      <c r="H15" s="0" t="n">
        <v>11</v>
      </c>
      <c r="I15" s="0" t="n">
        <v>0</v>
      </c>
      <c r="J15" s="0" t="n">
        <v>53</v>
      </c>
    </row>
    <row r="16" customFormat="false" ht="12.8" hidden="false" customHeight="false" outlineLevel="0" collapsed="false">
      <c r="A16" s="0" t="s">
        <v>282</v>
      </c>
      <c r="B16" s="0" t="n">
        <v>0</v>
      </c>
      <c r="C16" s="0" t="n">
        <v>20</v>
      </c>
      <c r="D16" s="0" t="n">
        <v>20</v>
      </c>
      <c r="E16" s="0" t="n">
        <v>4</v>
      </c>
      <c r="F16" s="0" t="n">
        <v>0</v>
      </c>
      <c r="G16" s="0" t="n">
        <v>2</v>
      </c>
      <c r="H16" s="0" t="n">
        <v>2</v>
      </c>
      <c r="I16" s="0" t="n">
        <v>9</v>
      </c>
      <c r="J16" s="0" t="n">
        <v>57</v>
      </c>
    </row>
    <row r="17" customFormat="false" ht="12.8" hidden="false" customHeight="false" outlineLevel="0" collapsed="false">
      <c r="A17" s="0" t="s">
        <v>285</v>
      </c>
      <c r="B17" s="0" t="n">
        <v>0</v>
      </c>
      <c r="C17" s="0" t="n">
        <v>14</v>
      </c>
      <c r="D17" s="0" t="n">
        <v>5</v>
      </c>
      <c r="E17" s="0" t="n">
        <v>10</v>
      </c>
      <c r="F17" s="0" t="n">
        <v>3</v>
      </c>
      <c r="G17" s="0" t="n">
        <v>0</v>
      </c>
      <c r="H17" s="0" t="n">
        <v>2</v>
      </c>
      <c r="I17" s="0" t="n">
        <v>0</v>
      </c>
      <c r="J17" s="0" t="n">
        <v>34</v>
      </c>
    </row>
    <row r="18" customFormat="false" ht="12.8" hidden="false" customHeight="false" outlineLevel="0" collapsed="false">
      <c r="A18" s="0" t="s">
        <v>288</v>
      </c>
      <c r="B18" s="0" t="n">
        <v>0</v>
      </c>
      <c r="C18" s="0" t="n">
        <v>49</v>
      </c>
      <c r="D18" s="0" t="n">
        <v>20</v>
      </c>
      <c r="E18" s="0" t="n">
        <v>7</v>
      </c>
      <c r="F18" s="0" t="n">
        <v>21</v>
      </c>
      <c r="G18" s="0" t="n">
        <v>0</v>
      </c>
      <c r="H18" s="0" t="n">
        <v>51</v>
      </c>
      <c r="I18" s="0" t="n">
        <v>0</v>
      </c>
      <c r="J18" s="0" t="n">
        <v>148</v>
      </c>
    </row>
    <row r="19" customFormat="false" ht="12.8" hidden="false" customHeight="false" outlineLevel="0" collapsed="false">
      <c r="A19" s="0" t="s">
        <v>291</v>
      </c>
      <c r="B19" s="0" t="n">
        <v>4</v>
      </c>
      <c r="C19" s="0" t="n">
        <v>69</v>
      </c>
      <c r="D19" s="0" t="n">
        <v>12</v>
      </c>
      <c r="E19" s="0" t="n">
        <v>0</v>
      </c>
      <c r="F19" s="0" t="n">
        <v>27</v>
      </c>
      <c r="G19" s="0" t="n">
        <v>0</v>
      </c>
      <c r="H19" s="0" t="n">
        <v>4</v>
      </c>
      <c r="I19" s="0" t="n">
        <v>3</v>
      </c>
      <c r="J19" s="0" t="n">
        <v>119</v>
      </c>
    </row>
    <row r="20" customFormat="false" ht="12.8" hidden="false" customHeight="false" outlineLevel="0" collapsed="false">
      <c r="A20" s="0" t="s">
        <v>294</v>
      </c>
      <c r="B20" s="0" t="n">
        <v>0</v>
      </c>
      <c r="C20" s="0" t="n">
        <v>39</v>
      </c>
      <c r="D20" s="0" t="n">
        <v>1</v>
      </c>
      <c r="E20" s="0" t="n">
        <v>4</v>
      </c>
      <c r="F20" s="0" t="n">
        <v>9</v>
      </c>
      <c r="G20" s="0" t="n">
        <v>6</v>
      </c>
      <c r="H20" s="0" t="n">
        <v>6</v>
      </c>
      <c r="I20" s="0" t="n">
        <v>19</v>
      </c>
      <c r="J20" s="0" t="n">
        <v>84</v>
      </c>
    </row>
    <row r="21" customFormat="false" ht="12.8" hidden="false" customHeight="false" outlineLevel="0" collapsed="false">
      <c r="A21" s="0" t="s">
        <v>296</v>
      </c>
      <c r="B21" s="0" t="n">
        <v>0</v>
      </c>
      <c r="C21" s="0" t="n">
        <v>1</v>
      </c>
      <c r="D21" s="0" t="n">
        <v>0</v>
      </c>
      <c r="E21" s="0" t="n">
        <v>3</v>
      </c>
      <c r="F21" s="0" t="n">
        <v>1</v>
      </c>
      <c r="G21" s="0" t="n">
        <v>0</v>
      </c>
      <c r="H21" s="0" t="n">
        <v>0</v>
      </c>
      <c r="I21" s="0" t="n">
        <v>0</v>
      </c>
      <c r="J21" s="0" t="n">
        <v>5</v>
      </c>
    </row>
    <row r="22" customFormat="false" ht="12.8" hidden="false" customHeight="false" outlineLevel="0" collapsed="false">
      <c r="A22" s="0" t="s">
        <v>306</v>
      </c>
      <c r="B22" s="0" t="n">
        <v>0</v>
      </c>
      <c r="C22" s="0" t="n">
        <v>1</v>
      </c>
      <c r="D22" s="0" t="n">
        <v>1</v>
      </c>
      <c r="E22" s="0" t="n">
        <v>2</v>
      </c>
      <c r="F22" s="0" t="n">
        <v>20</v>
      </c>
      <c r="G22" s="0" t="n">
        <v>0</v>
      </c>
      <c r="H22" s="0" t="n">
        <v>4</v>
      </c>
      <c r="I22" s="0" t="n">
        <v>1</v>
      </c>
      <c r="J22" s="0" t="n">
        <v>29</v>
      </c>
    </row>
    <row r="23" customFormat="false" ht="12.8" hidden="false" customHeight="false" outlineLevel="0" collapsed="false">
      <c r="A23" s="0" t="s">
        <v>329</v>
      </c>
      <c r="B23" s="0" t="n">
        <v>0</v>
      </c>
      <c r="C23" s="0" t="n">
        <v>2</v>
      </c>
      <c r="D23" s="0" t="n">
        <v>0</v>
      </c>
      <c r="E23" s="0" t="n">
        <v>0</v>
      </c>
      <c r="F23" s="0" t="n">
        <v>0</v>
      </c>
      <c r="G23" s="0" t="n">
        <v>0</v>
      </c>
      <c r="H23" s="0" t="n">
        <v>1</v>
      </c>
      <c r="I23" s="0" t="n">
        <v>0</v>
      </c>
      <c r="J23" s="0" t="n">
        <v>3</v>
      </c>
    </row>
    <row r="24" customFormat="false" ht="12.8" hidden="false" customHeight="false" outlineLevel="0" collapsed="false">
      <c r="A24" s="0" t="s">
        <v>361</v>
      </c>
      <c r="B24" s="0" t="n">
        <v>0</v>
      </c>
      <c r="C24" s="0" t="n">
        <v>3</v>
      </c>
      <c r="D24" s="0" t="n">
        <v>5</v>
      </c>
      <c r="E24" s="0" t="n">
        <v>1</v>
      </c>
      <c r="F24" s="0" t="n">
        <v>3</v>
      </c>
      <c r="G24" s="0" t="n">
        <v>2</v>
      </c>
      <c r="H24" s="0" t="n">
        <v>0</v>
      </c>
      <c r="I24" s="0" t="n">
        <v>0</v>
      </c>
      <c r="J24" s="0" t="n">
        <v>14</v>
      </c>
    </row>
    <row r="25" customFormat="false" ht="12.8" hidden="false" customHeight="false" outlineLevel="0" collapsed="false">
      <c r="A25" s="0" t="s">
        <v>367</v>
      </c>
      <c r="B25" s="0" t="n">
        <v>3</v>
      </c>
      <c r="C25" s="0" t="n">
        <v>20</v>
      </c>
      <c r="D25" s="0" t="n">
        <v>1</v>
      </c>
      <c r="E25" s="0" t="n">
        <v>5</v>
      </c>
      <c r="F25" s="0" t="n">
        <v>4</v>
      </c>
      <c r="G25" s="0" t="n">
        <v>22</v>
      </c>
      <c r="H25" s="0" t="n">
        <v>0</v>
      </c>
      <c r="I25" s="0" t="n">
        <v>0</v>
      </c>
      <c r="J25" s="0" t="n">
        <v>55</v>
      </c>
    </row>
    <row r="26" customFormat="false" ht="12.8" hidden="false" customHeight="false" outlineLevel="0" collapsed="false">
      <c r="A26" s="0" t="s">
        <v>370</v>
      </c>
      <c r="B26" s="0" t="n">
        <v>0</v>
      </c>
      <c r="C26" s="0" t="n">
        <v>8</v>
      </c>
      <c r="D26" s="0" t="n">
        <v>20</v>
      </c>
      <c r="E26" s="0" t="n">
        <v>6</v>
      </c>
      <c r="F26" s="0" t="n">
        <v>0</v>
      </c>
      <c r="G26" s="0" t="n">
        <v>0</v>
      </c>
      <c r="H26" s="0" t="n">
        <v>4</v>
      </c>
      <c r="I26" s="0" t="n">
        <v>0</v>
      </c>
      <c r="J26" s="0" t="n">
        <v>38</v>
      </c>
    </row>
    <row r="27" customFormat="false" ht="12.8" hidden="false" customHeight="false" outlineLevel="0" collapsed="false">
      <c r="A27" s="0" t="s">
        <v>372</v>
      </c>
      <c r="B27" s="0" t="n">
        <v>1</v>
      </c>
      <c r="C27" s="0" t="n">
        <v>14</v>
      </c>
      <c r="D27" s="0" t="n">
        <v>3</v>
      </c>
      <c r="E27" s="0" t="n">
        <v>13</v>
      </c>
      <c r="F27" s="0" t="n">
        <v>10</v>
      </c>
      <c r="G27" s="0" t="n">
        <v>3</v>
      </c>
      <c r="H27" s="0" t="n">
        <v>5</v>
      </c>
      <c r="I27" s="0" t="n">
        <v>0</v>
      </c>
      <c r="J27" s="0" t="n">
        <v>49</v>
      </c>
    </row>
    <row r="28" customFormat="false" ht="12.8" hidden="false" customHeight="false" outlineLevel="0" collapsed="false">
      <c r="A28" s="0" t="s">
        <v>380</v>
      </c>
      <c r="B28" s="0" t="n">
        <v>0</v>
      </c>
      <c r="C28" s="0" t="n">
        <v>35</v>
      </c>
      <c r="D28" s="0" t="n">
        <v>3</v>
      </c>
      <c r="E28" s="0" t="n">
        <v>3</v>
      </c>
      <c r="F28" s="0" t="n">
        <v>0</v>
      </c>
      <c r="G28" s="0" t="n">
        <v>0</v>
      </c>
      <c r="H28" s="0" t="n">
        <v>3</v>
      </c>
      <c r="I28" s="0" t="n">
        <v>1</v>
      </c>
      <c r="J28" s="0" t="n">
        <v>45</v>
      </c>
    </row>
    <row r="29" customFormat="false" ht="12.8" hidden="false" customHeight="false" outlineLevel="0" collapsed="false">
      <c r="A29" s="0" t="s">
        <v>561</v>
      </c>
      <c r="B29" s="0" t="n">
        <v>0</v>
      </c>
      <c r="C29" s="0" t="n">
        <v>6</v>
      </c>
      <c r="D29" s="0" t="n">
        <v>2</v>
      </c>
      <c r="E29" s="0" t="n">
        <v>0</v>
      </c>
      <c r="F29" s="0" t="n">
        <v>0</v>
      </c>
      <c r="G29" s="0" t="n">
        <v>0</v>
      </c>
      <c r="H29" s="0" t="n">
        <v>2</v>
      </c>
      <c r="I29" s="0" t="n">
        <v>0</v>
      </c>
      <c r="J29" s="0" t="n">
        <v>10</v>
      </c>
    </row>
    <row r="30" customFormat="false" ht="12.8" hidden="false" customHeight="false" outlineLevel="0" collapsed="false">
      <c r="A30" s="0" t="s">
        <v>562</v>
      </c>
      <c r="B30" s="0" t="n">
        <v>6</v>
      </c>
      <c r="C30" s="0" t="n">
        <v>2</v>
      </c>
      <c r="D30" s="0" t="n">
        <v>0</v>
      </c>
      <c r="E30" s="0" t="n">
        <v>0</v>
      </c>
      <c r="F30" s="0" t="n">
        <v>2</v>
      </c>
      <c r="G30" s="0" t="n">
        <v>13</v>
      </c>
      <c r="H30" s="0" t="n">
        <v>21</v>
      </c>
      <c r="I30" s="0" t="n">
        <v>0</v>
      </c>
      <c r="J30" s="0" t="n">
        <v>44</v>
      </c>
    </row>
    <row r="31" customFormat="false" ht="12.8" hidden="false" customHeight="false" outlineLevel="0" collapsed="false">
      <c r="A31" s="0" t="s">
        <v>437</v>
      </c>
      <c r="B31" s="0" t="n">
        <v>0</v>
      </c>
      <c r="C31" s="0" t="n">
        <v>26</v>
      </c>
      <c r="D31" s="0" t="n">
        <v>11</v>
      </c>
      <c r="E31" s="0" t="n">
        <v>2</v>
      </c>
      <c r="F31" s="0" t="n">
        <v>0</v>
      </c>
      <c r="G31" s="0" t="n">
        <v>0</v>
      </c>
      <c r="H31" s="0" t="n">
        <v>10</v>
      </c>
      <c r="I31" s="0" t="n">
        <v>0</v>
      </c>
      <c r="J31" s="0" t="n">
        <v>49</v>
      </c>
    </row>
    <row r="32" customFormat="false" ht="12.8" hidden="false" customHeight="false" outlineLevel="0" collapsed="false">
      <c r="A32" s="0" t="s">
        <v>449</v>
      </c>
      <c r="B32" s="0" t="n">
        <v>0</v>
      </c>
      <c r="C32" s="0" t="n">
        <v>55</v>
      </c>
      <c r="D32" s="0" t="n">
        <v>2</v>
      </c>
      <c r="E32" s="0" t="n">
        <v>10</v>
      </c>
      <c r="F32" s="0" t="n">
        <v>4</v>
      </c>
      <c r="G32" s="0" t="n">
        <v>7</v>
      </c>
      <c r="H32" s="0" t="n">
        <v>18</v>
      </c>
      <c r="I32" s="0" t="n">
        <v>0</v>
      </c>
      <c r="J32" s="0" t="n">
        <v>96</v>
      </c>
    </row>
    <row r="33" customFormat="false" ht="12.8" hidden="false" customHeight="false" outlineLevel="0" collapsed="false">
      <c r="A33" s="0" t="s">
        <v>563</v>
      </c>
      <c r="B33" s="0" t="n">
        <v>1</v>
      </c>
      <c r="C33" s="0" t="n">
        <v>15</v>
      </c>
      <c r="D33" s="0" t="n">
        <v>0</v>
      </c>
      <c r="E33" s="0" t="n">
        <v>17</v>
      </c>
      <c r="F33" s="0" t="n">
        <v>2</v>
      </c>
      <c r="G33" s="0" t="n">
        <v>21</v>
      </c>
      <c r="H33" s="0" t="n">
        <v>5</v>
      </c>
      <c r="I33" s="0" t="n">
        <v>0</v>
      </c>
      <c r="J33" s="0" t="n">
        <v>61</v>
      </c>
    </row>
    <row r="34" customFormat="false" ht="12.8" hidden="false" customHeight="false" outlineLevel="0" collapsed="false">
      <c r="A34" s="0" t="s">
        <v>488</v>
      </c>
      <c r="B34" s="0" t="n">
        <v>0</v>
      </c>
      <c r="C34" s="0" t="n">
        <v>8</v>
      </c>
      <c r="D34" s="0" t="n">
        <v>1</v>
      </c>
      <c r="E34" s="0" t="n">
        <v>10</v>
      </c>
      <c r="F34" s="0" t="n">
        <v>2</v>
      </c>
      <c r="G34" s="0" t="n">
        <v>0</v>
      </c>
      <c r="H34" s="0" t="n">
        <v>1</v>
      </c>
      <c r="I34" s="0" t="n">
        <v>0</v>
      </c>
      <c r="J34" s="0" t="n">
        <v>22</v>
      </c>
    </row>
    <row r="35" customFormat="false" ht="12.8" hidden="false" customHeight="false" outlineLevel="0" collapsed="false">
      <c r="A35" s="0" t="s">
        <v>492</v>
      </c>
      <c r="B35" s="0" t="n">
        <v>0</v>
      </c>
      <c r="C35" s="0" t="n">
        <v>48</v>
      </c>
      <c r="D35" s="0" t="n">
        <v>7</v>
      </c>
      <c r="E35" s="0" t="n">
        <v>0</v>
      </c>
      <c r="F35" s="0" t="n">
        <v>4</v>
      </c>
      <c r="G35" s="0" t="n">
        <v>0</v>
      </c>
      <c r="H35" s="0" t="n">
        <v>7</v>
      </c>
      <c r="I35" s="0" t="n">
        <v>0</v>
      </c>
      <c r="J35" s="0" t="n">
        <v>66</v>
      </c>
    </row>
    <row r="36" customFormat="false" ht="12.8" hidden="false" customHeight="false" outlineLevel="0" collapsed="false">
      <c r="A36" s="0" t="s">
        <v>564</v>
      </c>
      <c r="B36" s="0" t="n">
        <v>0</v>
      </c>
      <c r="C36" s="0" t="n">
        <v>0</v>
      </c>
      <c r="D36" s="0" t="n">
        <v>0</v>
      </c>
      <c r="E36" s="0" t="n">
        <v>3</v>
      </c>
      <c r="F36" s="0" t="n">
        <v>0</v>
      </c>
      <c r="G36" s="0" t="n">
        <v>0</v>
      </c>
      <c r="H36" s="0" t="n">
        <v>0</v>
      </c>
      <c r="I36" s="0" t="n">
        <v>0</v>
      </c>
      <c r="J36" s="0" t="n">
        <v>3</v>
      </c>
    </row>
    <row r="37" customFormat="false" ht="12.8" hidden="false" customHeight="false" outlineLevel="0" collapsed="false">
      <c r="A37" s="0" t="s">
        <v>518</v>
      </c>
      <c r="B37" s="0" t="n">
        <v>0</v>
      </c>
      <c r="C37" s="0" t="n">
        <v>9</v>
      </c>
      <c r="D37" s="0" t="n">
        <v>12</v>
      </c>
      <c r="E37" s="0" t="n">
        <v>2</v>
      </c>
      <c r="F37" s="0" t="n">
        <v>5</v>
      </c>
      <c r="G37" s="0" t="n">
        <v>0</v>
      </c>
      <c r="H37" s="0" t="n">
        <v>8</v>
      </c>
      <c r="I37" s="0" t="n">
        <v>4</v>
      </c>
      <c r="J37" s="0" t="n">
        <v>40</v>
      </c>
    </row>
    <row r="38" customFormat="false" ht="12.8" hidden="false" customHeight="false" outlineLevel="0" collapsed="false">
      <c r="A38" s="0" t="s">
        <v>521</v>
      </c>
      <c r="B38" s="0" t="n">
        <v>0</v>
      </c>
      <c r="C38" s="0" t="n">
        <v>0</v>
      </c>
      <c r="D38" s="0" t="n">
        <v>4</v>
      </c>
      <c r="E38" s="0" t="n">
        <v>0</v>
      </c>
      <c r="F38" s="0" t="n">
        <v>0</v>
      </c>
      <c r="G38" s="0" t="n">
        <v>0</v>
      </c>
      <c r="H38" s="0" t="n">
        <v>0</v>
      </c>
      <c r="I38" s="0" t="n">
        <v>0</v>
      </c>
      <c r="J38" s="0" t="n">
        <v>4</v>
      </c>
    </row>
    <row r="39" customFormat="false" ht="12.8" hidden="false" customHeight="false" outlineLevel="0" collapsed="false">
      <c r="A39" s="0" t="s">
        <v>565</v>
      </c>
      <c r="B39" s="0" t="n">
        <v>14</v>
      </c>
      <c r="C39" s="0" t="n">
        <v>64</v>
      </c>
      <c r="D39" s="0" t="n">
        <v>0</v>
      </c>
      <c r="E39" s="0" t="n">
        <v>5</v>
      </c>
      <c r="F39" s="0" t="n">
        <v>7</v>
      </c>
      <c r="G39" s="0" t="n">
        <v>5</v>
      </c>
      <c r="H39" s="0" t="n">
        <v>61</v>
      </c>
      <c r="I39" s="0" t="n">
        <v>0</v>
      </c>
      <c r="J39" s="0" t="n">
        <v>156</v>
      </c>
    </row>
    <row r="40" customFormat="false" ht="12.8" hidden="false" customHeight="false" outlineLevel="0" collapsed="false">
      <c r="A40" s="0" t="s">
        <v>567</v>
      </c>
      <c r="B40" s="0" t="n">
        <v>38</v>
      </c>
      <c r="C40" s="0" t="n">
        <v>724</v>
      </c>
      <c r="D40" s="0" t="n">
        <v>181</v>
      </c>
      <c r="E40" s="0" t="n">
        <v>265</v>
      </c>
      <c r="F40" s="0" t="n">
        <v>220</v>
      </c>
      <c r="G40" s="0" t="n">
        <v>95</v>
      </c>
      <c r="H40" s="0" t="n">
        <v>338</v>
      </c>
      <c r="I40" s="0" t="n">
        <v>56</v>
      </c>
      <c r="J40" s="0" t="n">
        <v>1917</v>
      </c>
    </row>
    <row r="42" customFormat="false" ht="12.8" hidden="false" customHeight="false" outlineLevel="0" collapsed="false">
      <c r="A42" s="0" t="s">
        <v>2</v>
      </c>
      <c r="B42" s="0" t="s">
        <v>568</v>
      </c>
      <c r="C42" s="0" t="s">
        <v>569</v>
      </c>
      <c r="D42" s="0" t="s">
        <v>572</v>
      </c>
      <c r="E42" s="0" t="s">
        <v>573</v>
      </c>
      <c r="F42" s="0" t="s">
        <v>577</v>
      </c>
      <c r="G42" s="0" t="s">
        <v>578</v>
      </c>
      <c r="H42" s="0" t="s">
        <v>579</v>
      </c>
      <c r="I42" s="0" t="s">
        <v>580</v>
      </c>
      <c r="J42" s="0" t="s">
        <v>567</v>
      </c>
    </row>
    <row r="43" customFormat="false" ht="12.8" hidden="false" customHeight="false" outlineLevel="0" collapsed="false">
      <c r="A43" s="0" t="s">
        <v>555</v>
      </c>
      <c r="B43" s="0" t="n">
        <f aca="false">B2*200</f>
        <v>0</v>
      </c>
      <c r="C43" s="0" t="n">
        <f aca="false">C2*250</f>
        <v>7500</v>
      </c>
      <c r="D43" s="0" t="n">
        <f aca="false">D2*250</f>
        <v>750</v>
      </c>
      <c r="E43" s="0" t="n">
        <f aca="false">E2*500</f>
        <v>6500</v>
      </c>
      <c r="F43" s="0" t="n">
        <f aca="false">F2*500</f>
        <v>7500</v>
      </c>
      <c r="G43" s="0" t="n">
        <f aca="false">G2*400</f>
        <v>400</v>
      </c>
      <c r="H43" s="0" t="n">
        <f aca="false">H2*250</f>
        <v>4000</v>
      </c>
      <c r="I43" s="0" t="n">
        <f aca="false">I2*300</f>
        <v>1200</v>
      </c>
      <c r="J43" s="0" t="n">
        <f aca="false">SUM(B43:I43)</f>
        <v>27850</v>
      </c>
    </row>
    <row r="44" customFormat="false" ht="12.8" hidden="false" customHeight="false" outlineLevel="0" collapsed="false">
      <c r="A44" s="0" t="s">
        <v>84</v>
      </c>
      <c r="B44" s="0" t="n">
        <f aca="false">B3*200</f>
        <v>0</v>
      </c>
      <c r="C44" s="0" t="n">
        <f aca="false">C3*250</f>
        <v>0</v>
      </c>
      <c r="D44" s="0" t="n">
        <f aca="false">D3*250</f>
        <v>4000</v>
      </c>
      <c r="E44" s="0" t="n">
        <f aca="false">E3*500</f>
        <v>0</v>
      </c>
      <c r="F44" s="0" t="n">
        <f aca="false">F3*500</f>
        <v>0</v>
      </c>
      <c r="G44" s="0" t="n">
        <f aca="false">G3*400</f>
        <v>0</v>
      </c>
      <c r="H44" s="0" t="n">
        <f aca="false">H3*250</f>
        <v>250</v>
      </c>
      <c r="I44" s="0" t="n">
        <f aca="false">I3*300</f>
        <v>0</v>
      </c>
      <c r="J44" s="0" t="n">
        <f aca="false">SUM(B44:I44)</f>
        <v>4250</v>
      </c>
    </row>
    <row r="45" customFormat="false" ht="12.8" hidden="false" customHeight="false" outlineLevel="0" collapsed="false">
      <c r="A45" s="0" t="s">
        <v>96</v>
      </c>
      <c r="B45" s="0" t="n">
        <f aca="false">B4*200</f>
        <v>0</v>
      </c>
      <c r="C45" s="0" t="n">
        <f aca="false">C4*250</f>
        <v>10250</v>
      </c>
      <c r="D45" s="0" t="n">
        <f aca="false">D4*250</f>
        <v>0</v>
      </c>
      <c r="E45" s="0" t="n">
        <f aca="false">E4*500</f>
        <v>2500</v>
      </c>
      <c r="F45" s="0" t="n">
        <f aca="false">F4*500</f>
        <v>4500</v>
      </c>
      <c r="G45" s="0" t="n">
        <f aca="false">G4*400</f>
        <v>0</v>
      </c>
      <c r="H45" s="0" t="n">
        <f aca="false">H4*250</f>
        <v>10750</v>
      </c>
      <c r="I45" s="0" t="n">
        <f aca="false">I4*300</f>
        <v>0</v>
      </c>
      <c r="J45" s="0" t="n">
        <f aca="false">SUM(B45:I45)</f>
        <v>28000</v>
      </c>
    </row>
    <row r="46" customFormat="false" ht="12.8" hidden="false" customHeight="false" outlineLevel="0" collapsed="false">
      <c r="A46" s="0" t="s">
        <v>556</v>
      </c>
      <c r="B46" s="0" t="n">
        <f aca="false">B5*200</f>
        <v>0</v>
      </c>
      <c r="C46" s="0" t="n">
        <f aca="false">C5*250</f>
        <v>6750</v>
      </c>
      <c r="D46" s="0" t="n">
        <f aca="false">D5*250</f>
        <v>4500</v>
      </c>
      <c r="E46" s="0" t="n">
        <f aca="false">E5*500</f>
        <v>1500</v>
      </c>
      <c r="F46" s="0" t="n">
        <f aca="false">F5*500</f>
        <v>7000</v>
      </c>
      <c r="G46" s="0" t="n">
        <f aca="false">G5*400</f>
        <v>0</v>
      </c>
      <c r="H46" s="0" t="n">
        <f aca="false">H5*250</f>
        <v>5250</v>
      </c>
      <c r="I46" s="0" t="n">
        <f aca="false">I5*300</f>
        <v>900</v>
      </c>
      <c r="J46" s="0" t="n">
        <f aca="false">SUM(B46:I46)</f>
        <v>25900</v>
      </c>
    </row>
    <row r="47" customFormat="false" ht="12.8" hidden="false" customHeight="false" outlineLevel="0" collapsed="false">
      <c r="A47" s="0" t="s">
        <v>176</v>
      </c>
      <c r="B47" s="0" t="n">
        <f aca="false">B6*200</f>
        <v>1200</v>
      </c>
      <c r="C47" s="0" t="n">
        <f aca="false">C6*250</f>
        <v>0</v>
      </c>
      <c r="D47" s="0" t="n">
        <f aca="false">D6*250</f>
        <v>0</v>
      </c>
      <c r="E47" s="0" t="n">
        <f aca="false">E6*500</f>
        <v>0</v>
      </c>
      <c r="F47" s="0" t="n">
        <f aca="false">F6*500</f>
        <v>0</v>
      </c>
      <c r="G47" s="0" t="n">
        <f aca="false">G6*400</f>
        <v>0</v>
      </c>
      <c r="H47" s="0" t="n">
        <f aca="false">H6*250</f>
        <v>4250</v>
      </c>
      <c r="I47" s="0" t="n">
        <f aca="false">I6*300</f>
        <v>900</v>
      </c>
      <c r="J47" s="0" t="n">
        <f aca="false">SUM(B47:I47)</f>
        <v>6350</v>
      </c>
    </row>
    <row r="48" customFormat="false" ht="12.8" hidden="false" customHeight="false" outlineLevel="0" collapsed="false">
      <c r="A48" s="0" t="s">
        <v>557</v>
      </c>
      <c r="B48" s="0" t="n">
        <f aca="false">B7*200</f>
        <v>0</v>
      </c>
      <c r="C48" s="0" t="n">
        <f aca="false">C7*250</f>
        <v>7500</v>
      </c>
      <c r="D48" s="0" t="n">
        <f aca="false">D7*250</f>
        <v>250</v>
      </c>
      <c r="E48" s="0" t="n">
        <f aca="false">E7*500</f>
        <v>16500</v>
      </c>
      <c r="F48" s="0" t="n">
        <f aca="false">F7*500</f>
        <v>15000</v>
      </c>
      <c r="G48" s="0" t="n">
        <f aca="false">G7*400</f>
        <v>5200</v>
      </c>
      <c r="H48" s="0" t="n">
        <f aca="false">H7*250</f>
        <v>2500</v>
      </c>
      <c r="I48" s="0" t="n">
        <f aca="false">I7*300</f>
        <v>2700</v>
      </c>
      <c r="J48" s="0" t="n">
        <f aca="false">SUM(B48:I48)</f>
        <v>49650</v>
      </c>
    </row>
    <row r="49" customFormat="false" ht="12.8" hidden="false" customHeight="false" outlineLevel="0" collapsed="false">
      <c r="A49" s="0" t="s">
        <v>558</v>
      </c>
      <c r="B49" s="0" t="n">
        <f aca="false">B8*200</f>
        <v>0</v>
      </c>
      <c r="C49" s="0" t="n">
        <f aca="false">C8*250</f>
        <v>1250</v>
      </c>
      <c r="D49" s="0" t="n">
        <f aca="false">D8*250</f>
        <v>750</v>
      </c>
      <c r="E49" s="0" t="n">
        <f aca="false">E8*500</f>
        <v>0</v>
      </c>
      <c r="F49" s="0" t="n">
        <f aca="false">F8*500</f>
        <v>0</v>
      </c>
      <c r="G49" s="0" t="n">
        <f aca="false">G8*400</f>
        <v>0</v>
      </c>
      <c r="H49" s="0" t="n">
        <f aca="false">H8*250</f>
        <v>250</v>
      </c>
      <c r="I49" s="0" t="n">
        <f aca="false">I8*300</f>
        <v>0</v>
      </c>
      <c r="J49" s="0" t="n">
        <f aca="false">SUM(B49:I49)</f>
        <v>2250</v>
      </c>
    </row>
    <row r="50" customFormat="false" ht="12.8" hidden="false" customHeight="false" outlineLevel="0" collapsed="false">
      <c r="A50" s="0" t="s">
        <v>235</v>
      </c>
      <c r="B50" s="0" t="n">
        <f aca="false">B9*200</f>
        <v>200</v>
      </c>
      <c r="C50" s="0" t="n">
        <f aca="false">C9*250</f>
        <v>8750</v>
      </c>
      <c r="D50" s="0" t="n">
        <f aca="false">D9*250</f>
        <v>0</v>
      </c>
      <c r="E50" s="0" t="n">
        <f aca="false">E9*500</f>
        <v>0</v>
      </c>
      <c r="F50" s="0" t="n">
        <f aca="false">F9*500</f>
        <v>12500</v>
      </c>
      <c r="G50" s="0" t="n">
        <f aca="false">G9*400</f>
        <v>0</v>
      </c>
      <c r="H50" s="0" t="n">
        <f aca="false">H9*250</f>
        <v>0</v>
      </c>
      <c r="I50" s="0" t="n">
        <f aca="false">I9*300</f>
        <v>0</v>
      </c>
      <c r="J50" s="0" t="n">
        <f aca="false">SUM(B50:I50)</f>
        <v>21450</v>
      </c>
    </row>
    <row r="51" customFormat="false" ht="12.8" hidden="false" customHeight="false" outlineLevel="0" collapsed="false">
      <c r="A51" s="0" t="s">
        <v>241</v>
      </c>
      <c r="B51" s="0" t="n">
        <f aca="false">B10*200</f>
        <v>0</v>
      </c>
      <c r="C51" s="0" t="n">
        <f aca="false">C10*250</f>
        <v>0</v>
      </c>
      <c r="D51" s="0" t="n">
        <f aca="false">D10*250</f>
        <v>0</v>
      </c>
      <c r="E51" s="0" t="n">
        <f aca="false">E10*500</f>
        <v>1000</v>
      </c>
      <c r="F51" s="0" t="n">
        <f aca="false">F10*500</f>
        <v>0</v>
      </c>
      <c r="G51" s="0" t="n">
        <f aca="false">G10*400</f>
        <v>0</v>
      </c>
      <c r="H51" s="0" t="n">
        <f aca="false">H10*250</f>
        <v>0</v>
      </c>
      <c r="I51" s="0" t="n">
        <f aca="false">I10*300</f>
        <v>0</v>
      </c>
      <c r="J51" s="0" t="n">
        <f aca="false">SUM(B51:I51)</f>
        <v>1000</v>
      </c>
    </row>
    <row r="52" customFormat="false" ht="12.8" hidden="false" customHeight="false" outlineLevel="0" collapsed="false">
      <c r="A52" s="0" t="s">
        <v>249</v>
      </c>
      <c r="B52" s="0" t="n">
        <f aca="false">B11*200</f>
        <v>0</v>
      </c>
      <c r="C52" s="0" t="n">
        <f aca="false">C11*250</f>
        <v>1500</v>
      </c>
      <c r="D52" s="0" t="n">
        <f aca="false">D11*250</f>
        <v>750</v>
      </c>
      <c r="E52" s="0" t="n">
        <f aca="false">E11*500</f>
        <v>0</v>
      </c>
      <c r="F52" s="0" t="n">
        <f aca="false">F11*500</f>
        <v>0</v>
      </c>
      <c r="G52" s="0" t="n">
        <f aca="false">G11*400</f>
        <v>0</v>
      </c>
      <c r="H52" s="0" t="n">
        <f aca="false">H11*250</f>
        <v>0</v>
      </c>
      <c r="I52" s="0" t="n">
        <f aca="false">I11*300</f>
        <v>0</v>
      </c>
      <c r="J52" s="0" t="n">
        <f aca="false">SUM(B52:I52)</f>
        <v>2250</v>
      </c>
    </row>
    <row r="53" customFormat="false" ht="12.8" hidden="false" customHeight="false" outlineLevel="0" collapsed="false">
      <c r="A53" s="0" t="s">
        <v>252</v>
      </c>
      <c r="B53" s="0" t="n">
        <f aca="false">B12*200</f>
        <v>400</v>
      </c>
      <c r="C53" s="0" t="n">
        <f aca="false">C12*250</f>
        <v>0</v>
      </c>
      <c r="D53" s="0" t="n">
        <f aca="false">D12*250</f>
        <v>1000</v>
      </c>
      <c r="E53" s="0" t="n">
        <f aca="false">E12*500</f>
        <v>0</v>
      </c>
      <c r="F53" s="0" t="n">
        <f aca="false">F12*500</f>
        <v>0</v>
      </c>
      <c r="G53" s="0" t="n">
        <f aca="false">G12*400</f>
        <v>0</v>
      </c>
      <c r="H53" s="0" t="n">
        <f aca="false">H12*250</f>
        <v>750</v>
      </c>
      <c r="I53" s="0" t="n">
        <f aca="false">I12*300</f>
        <v>0</v>
      </c>
      <c r="J53" s="0" t="n">
        <f aca="false">SUM(B53:I53)</f>
        <v>2150</v>
      </c>
    </row>
    <row r="54" customFormat="false" ht="12.8" hidden="false" customHeight="false" outlineLevel="0" collapsed="false">
      <c r="A54" s="0" t="s">
        <v>559</v>
      </c>
      <c r="B54" s="0" t="n">
        <f aca="false">B13*200</f>
        <v>0</v>
      </c>
      <c r="C54" s="0" t="n">
        <f aca="false">C13*250</f>
        <v>0</v>
      </c>
      <c r="D54" s="0" t="n">
        <f aca="false">D13*250</f>
        <v>0</v>
      </c>
      <c r="E54" s="0" t="n">
        <f aca="false">E13*500</f>
        <v>1500</v>
      </c>
      <c r="F54" s="0" t="n">
        <f aca="false">F13*500</f>
        <v>0</v>
      </c>
      <c r="G54" s="0" t="n">
        <f aca="false">G13*400</f>
        <v>0</v>
      </c>
      <c r="H54" s="0" t="n">
        <f aca="false">H13*250</f>
        <v>0</v>
      </c>
      <c r="I54" s="0" t="n">
        <f aca="false">I13*300</f>
        <v>0</v>
      </c>
      <c r="J54" s="0" t="n">
        <f aca="false">SUM(B54:I54)</f>
        <v>1500</v>
      </c>
    </row>
    <row r="55" customFormat="false" ht="12.8" hidden="false" customHeight="false" outlineLevel="0" collapsed="false">
      <c r="A55" s="0" t="s">
        <v>273</v>
      </c>
      <c r="B55" s="0" t="n">
        <f aca="false">B14*200</f>
        <v>0</v>
      </c>
      <c r="C55" s="0" t="n">
        <f aca="false">C14*250</f>
        <v>750</v>
      </c>
      <c r="D55" s="0" t="n">
        <f aca="false">D14*250</f>
        <v>250</v>
      </c>
      <c r="E55" s="0" t="n">
        <f aca="false">E14*500</f>
        <v>49500</v>
      </c>
      <c r="F55" s="0" t="n">
        <f aca="false">F14*500</f>
        <v>1000</v>
      </c>
      <c r="G55" s="0" t="n">
        <f aca="false">G14*400</f>
        <v>0</v>
      </c>
      <c r="H55" s="0" t="n">
        <f aca="false">H14*250</f>
        <v>0</v>
      </c>
      <c r="I55" s="0" t="n">
        <f aca="false">I14*300</f>
        <v>0</v>
      </c>
      <c r="J55" s="0" t="n">
        <f aca="false">SUM(B55:I55)</f>
        <v>51500</v>
      </c>
    </row>
    <row r="56" customFormat="false" ht="12.8" hidden="false" customHeight="false" outlineLevel="0" collapsed="false">
      <c r="A56" s="0" t="s">
        <v>279</v>
      </c>
      <c r="B56" s="0" t="n">
        <f aca="false">B15*200</f>
        <v>0</v>
      </c>
      <c r="C56" s="0" t="n">
        <f aca="false">C15*250</f>
        <v>9750</v>
      </c>
      <c r="D56" s="0" t="n">
        <f aca="false">D15*250</f>
        <v>500</v>
      </c>
      <c r="E56" s="0" t="n">
        <f aca="false">E15*500</f>
        <v>0</v>
      </c>
      <c r="F56" s="0" t="n">
        <f aca="false">F15*500</f>
        <v>500</v>
      </c>
      <c r="G56" s="0" t="n">
        <f aca="false">G15*400</f>
        <v>0</v>
      </c>
      <c r="H56" s="0" t="n">
        <f aca="false">H15*250</f>
        <v>2750</v>
      </c>
      <c r="I56" s="0" t="n">
        <f aca="false">I15*300</f>
        <v>0</v>
      </c>
      <c r="J56" s="0" t="n">
        <f aca="false">SUM(B56:I56)</f>
        <v>13500</v>
      </c>
    </row>
    <row r="57" customFormat="false" ht="12.8" hidden="false" customHeight="false" outlineLevel="0" collapsed="false">
      <c r="A57" s="0" t="s">
        <v>282</v>
      </c>
      <c r="B57" s="0" t="n">
        <f aca="false">B16*200</f>
        <v>0</v>
      </c>
      <c r="C57" s="0" t="n">
        <f aca="false">C16*250</f>
        <v>5000</v>
      </c>
      <c r="D57" s="0" t="n">
        <f aca="false">D16*250</f>
        <v>5000</v>
      </c>
      <c r="E57" s="0" t="n">
        <f aca="false">E16*500</f>
        <v>2000</v>
      </c>
      <c r="F57" s="0" t="n">
        <f aca="false">F16*500</f>
        <v>0</v>
      </c>
      <c r="G57" s="0" t="n">
        <f aca="false">G16*400</f>
        <v>800</v>
      </c>
      <c r="H57" s="0" t="n">
        <f aca="false">H16*250</f>
        <v>500</v>
      </c>
      <c r="I57" s="0" t="n">
        <f aca="false">I16*300</f>
        <v>2700</v>
      </c>
      <c r="J57" s="0" t="n">
        <f aca="false">SUM(B57:I57)</f>
        <v>16000</v>
      </c>
    </row>
    <row r="58" customFormat="false" ht="12.8" hidden="false" customHeight="false" outlineLevel="0" collapsed="false">
      <c r="A58" s="0" t="s">
        <v>285</v>
      </c>
      <c r="B58" s="0" t="n">
        <f aca="false">B17*200</f>
        <v>0</v>
      </c>
      <c r="C58" s="0" t="n">
        <f aca="false">C17*250</f>
        <v>3500</v>
      </c>
      <c r="D58" s="0" t="n">
        <f aca="false">D17*250</f>
        <v>1250</v>
      </c>
      <c r="E58" s="0" t="n">
        <f aca="false">E17*500</f>
        <v>5000</v>
      </c>
      <c r="F58" s="0" t="n">
        <f aca="false">F17*500</f>
        <v>1500</v>
      </c>
      <c r="G58" s="0" t="n">
        <f aca="false">G17*400</f>
        <v>0</v>
      </c>
      <c r="H58" s="0" t="n">
        <f aca="false">H17*250</f>
        <v>500</v>
      </c>
      <c r="I58" s="0" t="n">
        <f aca="false">I17*300</f>
        <v>0</v>
      </c>
      <c r="J58" s="0" t="n">
        <f aca="false">SUM(B58:I58)</f>
        <v>11750</v>
      </c>
    </row>
    <row r="59" customFormat="false" ht="12.8" hidden="false" customHeight="false" outlineLevel="0" collapsed="false">
      <c r="A59" s="0" t="s">
        <v>288</v>
      </c>
      <c r="B59" s="0" t="n">
        <f aca="false">B18*200</f>
        <v>0</v>
      </c>
      <c r="C59" s="0" t="n">
        <f aca="false">C18*250</f>
        <v>12250</v>
      </c>
      <c r="D59" s="0" t="n">
        <f aca="false">D18*250</f>
        <v>5000</v>
      </c>
      <c r="E59" s="0" t="n">
        <f aca="false">E18*500</f>
        <v>3500</v>
      </c>
      <c r="F59" s="0" t="n">
        <f aca="false">F18*500</f>
        <v>10500</v>
      </c>
      <c r="G59" s="0" t="n">
        <f aca="false">G18*400</f>
        <v>0</v>
      </c>
      <c r="H59" s="0" t="n">
        <f aca="false">H18*250</f>
        <v>12750</v>
      </c>
      <c r="I59" s="0" t="n">
        <f aca="false">I18*300</f>
        <v>0</v>
      </c>
      <c r="J59" s="0" t="n">
        <f aca="false">SUM(B59:I59)</f>
        <v>44000</v>
      </c>
    </row>
    <row r="60" customFormat="false" ht="12.8" hidden="false" customHeight="false" outlineLevel="0" collapsed="false">
      <c r="A60" s="0" t="s">
        <v>291</v>
      </c>
      <c r="B60" s="0" t="n">
        <f aca="false">B19*200</f>
        <v>800</v>
      </c>
      <c r="C60" s="0" t="n">
        <f aca="false">C19*250</f>
        <v>17250</v>
      </c>
      <c r="D60" s="0" t="n">
        <f aca="false">D19*250</f>
        <v>3000</v>
      </c>
      <c r="E60" s="0" t="n">
        <f aca="false">E19*500</f>
        <v>0</v>
      </c>
      <c r="F60" s="0" t="n">
        <f aca="false">F19*500</f>
        <v>13500</v>
      </c>
      <c r="G60" s="0" t="n">
        <f aca="false">G19*400</f>
        <v>0</v>
      </c>
      <c r="H60" s="0" t="n">
        <f aca="false">H19*250</f>
        <v>1000</v>
      </c>
      <c r="I60" s="0" t="n">
        <f aca="false">I19*300</f>
        <v>900</v>
      </c>
      <c r="J60" s="0" t="n">
        <f aca="false">SUM(B60:I60)</f>
        <v>36450</v>
      </c>
    </row>
    <row r="61" customFormat="false" ht="12.8" hidden="false" customHeight="false" outlineLevel="0" collapsed="false">
      <c r="A61" s="0" t="s">
        <v>294</v>
      </c>
      <c r="B61" s="0" t="n">
        <f aca="false">B20*200</f>
        <v>0</v>
      </c>
      <c r="C61" s="0" t="n">
        <f aca="false">C20*250</f>
        <v>9750</v>
      </c>
      <c r="D61" s="0" t="n">
        <f aca="false">D20*250</f>
        <v>250</v>
      </c>
      <c r="E61" s="0" t="n">
        <f aca="false">E20*500</f>
        <v>2000</v>
      </c>
      <c r="F61" s="0" t="n">
        <f aca="false">F20*500</f>
        <v>4500</v>
      </c>
      <c r="G61" s="0" t="n">
        <f aca="false">G20*400</f>
        <v>2400</v>
      </c>
      <c r="H61" s="0" t="n">
        <f aca="false">H20*250</f>
        <v>1500</v>
      </c>
      <c r="I61" s="0" t="n">
        <f aca="false">I20*300</f>
        <v>5700</v>
      </c>
      <c r="J61" s="0" t="n">
        <f aca="false">SUM(B61:I61)</f>
        <v>26100</v>
      </c>
    </row>
    <row r="62" customFormat="false" ht="12.8" hidden="false" customHeight="false" outlineLevel="0" collapsed="false">
      <c r="A62" s="0" t="s">
        <v>296</v>
      </c>
      <c r="B62" s="0" t="n">
        <f aca="false">B21*200</f>
        <v>0</v>
      </c>
      <c r="C62" s="0" t="n">
        <f aca="false">C21*250</f>
        <v>250</v>
      </c>
      <c r="D62" s="0" t="n">
        <f aca="false">D21*250</f>
        <v>0</v>
      </c>
      <c r="E62" s="0" t="n">
        <f aca="false">E21*500</f>
        <v>1500</v>
      </c>
      <c r="F62" s="0" t="n">
        <f aca="false">F21*500</f>
        <v>500</v>
      </c>
      <c r="G62" s="0" t="n">
        <f aca="false">G21*400</f>
        <v>0</v>
      </c>
      <c r="H62" s="0" t="n">
        <f aca="false">H21*250</f>
        <v>0</v>
      </c>
      <c r="I62" s="0" t="n">
        <f aca="false">I21*300</f>
        <v>0</v>
      </c>
      <c r="J62" s="0" t="n">
        <f aca="false">SUM(B62:I62)</f>
        <v>2250</v>
      </c>
    </row>
    <row r="63" customFormat="false" ht="12.8" hidden="false" customHeight="false" outlineLevel="0" collapsed="false">
      <c r="A63" s="0" t="s">
        <v>306</v>
      </c>
      <c r="B63" s="0" t="n">
        <f aca="false">B22*200</f>
        <v>0</v>
      </c>
      <c r="C63" s="0" t="n">
        <f aca="false">C22*250</f>
        <v>250</v>
      </c>
      <c r="D63" s="0" t="n">
        <f aca="false">D22*250</f>
        <v>250</v>
      </c>
      <c r="E63" s="0" t="n">
        <f aca="false">E22*500</f>
        <v>1000</v>
      </c>
      <c r="F63" s="0" t="n">
        <f aca="false">F22*500</f>
        <v>10000</v>
      </c>
      <c r="G63" s="0" t="n">
        <f aca="false">G22*400</f>
        <v>0</v>
      </c>
      <c r="H63" s="0" t="n">
        <f aca="false">H22*250</f>
        <v>1000</v>
      </c>
      <c r="I63" s="0" t="n">
        <f aca="false">I22*300</f>
        <v>300</v>
      </c>
      <c r="J63" s="0" t="n">
        <f aca="false">SUM(B63:I63)</f>
        <v>12800</v>
      </c>
    </row>
    <row r="64" customFormat="false" ht="12.8" hidden="false" customHeight="false" outlineLevel="0" collapsed="false">
      <c r="A64" s="0" t="s">
        <v>329</v>
      </c>
      <c r="B64" s="0" t="n">
        <f aca="false">B23*200</f>
        <v>0</v>
      </c>
      <c r="C64" s="0" t="n">
        <f aca="false">C23*250</f>
        <v>500</v>
      </c>
      <c r="D64" s="0" t="n">
        <f aca="false">D23*250</f>
        <v>0</v>
      </c>
      <c r="E64" s="0" t="n">
        <f aca="false">E23*500</f>
        <v>0</v>
      </c>
      <c r="F64" s="0" t="n">
        <f aca="false">F23*500</f>
        <v>0</v>
      </c>
      <c r="G64" s="0" t="n">
        <f aca="false">G23*400</f>
        <v>0</v>
      </c>
      <c r="H64" s="0" t="n">
        <f aca="false">H23*250</f>
        <v>250</v>
      </c>
      <c r="I64" s="0" t="n">
        <f aca="false">I23*300</f>
        <v>0</v>
      </c>
      <c r="J64" s="0" t="n">
        <f aca="false">SUM(B64:I64)</f>
        <v>750</v>
      </c>
    </row>
    <row r="65" customFormat="false" ht="12.8" hidden="false" customHeight="false" outlineLevel="0" collapsed="false">
      <c r="A65" s="0" t="s">
        <v>361</v>
      </c>
      <c r="B65" s="0" t="n">
        <f aca="false">B24*200</f>
        <v>0</v>
      </c>
      <c r="C65" s="0" t="n">
        <f aca="false">C24*250</f>
        <v>750</v>
      </c>
      <c r="D65" s="0" t="n">
        <f aca="false">D24*250</f>
        <v>1250</v>
      </c>
      <c r="E65" s="0" t="n">
        <f aca="false">E24*500</f>
        <v>500</v>
      </c>
      <c r="F65" s="0" t="n">
        <f aca="false">F24*500</f>
        <v>1500</v>
      </c>
      <c r="G65" s="0" t="n">
        <f aca="false">G24*400</f>
        <v>800</v>
      </c>
      <c r="H65" s="0" t="n">
        <f aca="false">H24*250</f>
        <v>0</v>
      </c>
      <c r="I65" s="0" t="n">
        <f aca="false">I24*300</f>
        <v>0</v>
      </c>
      <c r="J65" s="0" t="n">
        <f aca="false">SUM(B65:I65)</f>
        <v>4800</v>
      </c>
    </row>
    <row r="66" customFormat="false" ht="12.8" hidden="false" customHeight="false" outlineLevel="0" collapsed="false">
      <c r="A66" s="0" t="s">
        <v>367</v>
      </c>
      <c r="B66" s="0" t="n">
        <f aca="false">B25*200</f>
        <v>600</v>
      </c>
      <c r="C66" s="0" t="n">
        <f aca="false">C25*250</f>
        <v>5000</v>
      </c>
      <c r="D66" s="0" t="n">
        <f aca="false">D25*250</f>
        <v>250</v>
      </c>
      <c r="E66" s="0" t="n">
        <f aca="false">E25*500</f>
        <v>2500</v>
      </c>
      <c r="F66" s="0" t="n">
        <f aca="false">F25*500</f>
        <v>2000</v>
      </c>
      <c r="G66" s="0" t="n">
        <f aca="false">G25*400</f>
        <v>8800</v>
      </c>
      <c r="H66" s="0" t="n">
        <f aca="false">H25*250</f>
        <v>0</v>
      </c>
      <c r="I66" s="0" t="n">
        <f aca="false">I25*300</f>
        <v>0</v>
      </c>
      <c r="J66" s="0" t="n">
        <f aca="false">SUM(B66:I66)</f>
        <v>19150</v>
      </c>
    </row>
    <row r="67" customFormat="false" ht="12.8" hidden="false" customHeight="false" outlineLevel="0" collapsed="false">
      <c r="A67" s="0" t="s">
        <v>370</v>
      </c>
      <c r="B67" s="0" t="n">
        <f aca="false">B26*200</f>
        <v>0</v>
      </c>
      <c r="C67" s="0" t="n">
        <f aca="false">C26*250</f>
        <v>2000</v>
      </c>
      <c r="D67" s="0" t="n">
        <f aca="false">D26*250</f>
        <v>5000</v>
      </c>
      <c r="E67" s="0" t="n">
        <f aca="false">E26*500</f>
        <v>3000</v>
      </c>
      <c r="F67" s="0" t="n">
        <f aca="false">F26*500</f>
        <v>0</v>
      </c>
      <c r="G67" s="0" t="n">
        <f aca="false">G26*400</f>
        <v>0</v>
      </c>
      <c r="H67" s="0" t="n">
        <f aca="false">H26*250</f>
        <v>1000</v>
      </c>
      <c r="I67" s="0" t="n">
        <f aca="false">I26*300</f>
        <v>0</v>
      </c>
      <c r="J67" s="0" t="n">
        <f aca="false">SUM(B67:I67)</f>
        <v>11000</v>
      </c>
    </row>
    <row r="68" customFormat="false" ht="12.8" hidden="false" customHeight="false" outlineLevel="0" collapsed="false">
      <c r="A68" s="0" t="s">
        <v>372</v>
      </c>
      <c r="B68" s="0" t="n">
        <f aca="false">B27*200</f>
        <v>200</v>
      </c>
      <c r="C68" s="0" t="n">
        <f aca="false">C27*250</f>
        <v>3500</v>
      </c>
      <c r="D68" s="0" t="n">
        <f aca="false">D27*250</f>
        <v>750</v>
      </c>
      <c r="E68" s="0" t="n">
        <f aca="false">E27*500</f>
        <v>6500</v>
      </c>
      <c r="F68" s="0" t="n">
        <f aca="false">F27*500</f>
        <v>5000</v>
      </c>
      <c r="G68" s="0" t="n">
        <f aca="false">G27*400</f>
        <v>1200</v>
      </c>
      <c r="H68" s="0" t="n">
        <f aca="false">H27*250</f>
        <v>1250</v>
      </c>
      <c r="I68" s="0" t="n">
        <f aca="false">I27*300</f>
        <v>0</v>
      </c>
      <c r="J68" s="0" t="n">
        <f aca="false">SUM(B68:I68)</f>
        <v>18400</v>
      </c>
    </row>
    <row r="69" customFormat="false" ht="12.8" hidden="false" customHeight="false" outlineLevel="0" collapsed="false">
      <c r="A69" s="0" t="s">
        <v>380</v>
      </c>
      <c r="B69" s="0" t="n">
        <f aca="false">B28*200</f>
        <v>0</v>
      </c>
      <c r="C69" s="0" t="n">
        <f aca="false">C28*250</f>
        <v>8750</v>
      </c>
      <c r="D69" s="0" t="n">
        <f aca="false">D28*250</f>
        <v>750</v>
      </c>
      <c r="E69" s="0" t="n">
        <f aca="false">E28*500</f>
        <v>1500</v>
      </c>
      <c r="F69" s="0" t="n">
        <f aca="false">F28*500</f>
        <v>0</v>
      </c>
      <c r="G69" s="0" t="n">
        <f aca="false">G28*400</f>
        <v>0</v>
      </c>
      <c r="H69" s="0" t="n">
        <f aca="false">H28*250</f>
        <v>750</v>
      </c>
      <c r="I69" s="0" t="n">
        <f aca="false">I28*300</f>
        <v>300</v>
      </c>
      <c r="J69" s="0" t="n">
        <f aca="false">SUM(B69:I69)</f>
        <v>12050</v>
      </c>
    </row>
    <row r="70" customFormat="false" ht="12.8" hidden="false" customHeight="false" outlineLevel="0" collapsed="false">
      <c r="A70" s="0" t="s">
        <v>561</v>
      </c>
      <c r="B70" s="0" t="n">
        <f aca="false">B29*200</f>
        <v>0</v>
      </c>
      <c r="C70" s="0" t="n">
        <f aca="false">C29*250</f>
        <v>1500</v>
      </c>
      <c r="D70" s="0" t="n">
        <f aca="false">D29*250</f>
        <v>500</v>
      </c>
      <c r="E70" s="0" t="n">
        <f aca="false">E29*500</f>
        <v>0</v>
      </c>
      <c r="F70" s="0" t="n">
        <f aca="false">F29*500</f>
        <v>0</v>
      </c>
      <c r="G70" s="0" t="n">
        <f aca="false">G29*400</f>
        <v>0</v>
      </c>
      <c r="H70" s="0" t="n">
        <f aca="false">H29*250</f>
        <v>500</v>
      </c>
      <c r="I70" s="0" t="n">
        <f aca="false">I29*300</f>
        <v>0</v>
      </c>
      <c r="J70" s="0" t="n">
        <f aca="false">SUM(B70:I70)</f>
        <v>2500</v>
      </c>
    </row>
    <row r="71" customFormat="false" ht="12.8" hidden="false" customHeight="false" outlineLevel="0" collapsed="false">
      <c r="A71" s="0" t="s">
        <v>562</v>
      </c>
      <c r="B71" s="0" t="n">
        <f aca="false">B30*200</f>
        <v>1200</v>
      </c>
      <c r="C71" s="0" t="n">
        <f aca="false">C30*250</f>
        <v>500</v>
      </c>
      <c r="D71" s="0" t="n">
        <f aca="false">D30*250</f>
        <v>0</v>
      </c>
      <c r="E71" s="0" t="n">
        <f aca="false">E30*500</f>
        <v>0</v>
      </c>
      <c r="F71" s="0" t="n">
        <f aca="false">F30*500</f>
        <v>1000</v>
      </c>
      <c r="G71" s="0" t="n">
        <f aca="false">G30*400</f>
        <v>5200</v>
      </c>
      <c r="H71" s="0" t="n">
        <f aca="false">H30*250</f>
        <v>5250</v>
      </c>
      <c r="I71" s="0" t="n">
        <f aca="false">I30*300</f>
        <v>0</v>
      </c>
      <c r="J71" s="0" t="n">
        <f aca="false">SUM(B71:I71)</f>
        <v>13150</v>
      </c>
    </row>
    <row r="72" customFormat="false" ht="12.8" hidden="false" customHeight="false" outlineLevel="0" collapsed="false">
      <c r="A72" s="0" t="s">
        <v>437</v>
      </c>
      <c r="B72" s="0" t="n">
        <f aca="false">B31*200</f>
        <v>0</v>
      </c>
      <c r="C72" s="0" t="n">
        <f aca="false">C31*250</f>
        <v>6500</v>
      </c>
      <c r="D72" s="0" t="n">
        <f aca="false">D31*250</f>
        <v>2750</v>
      </c>
      <c r="E72" s="0" t="n">
        <f aca="false">E31*500</f>
        <v>1000</v>
      </c>
      <c r="F72" s="0" t="n">
        <f aca="false">F31*500</f>
        <v>0</v>
      </c>
      <c r="G72" s="0" t="n">
        <f aca="false">G31*400</f>
        <v>0</v>
      </c>
      <c r="H72" s="0" t="n">
        <f aca="false">H31*250</f>
        <v>2500</v>
      </c>
      <c r="I72" s="0" t="n">
        <f aca="false">I31*300</f>
        <v>0</v>
      </c>
      <c r="J72" s="0" t="n">
        <f aca="false">SUM(B72:I72)</f>
        <v>12750</v>
      </c>
    </row>
    <row r="73" customFormat="false" ht="12.8" hidden="false" customHeight="false" outlineLevel="0" collapsed="false">
      <c r="A73" s="0" t="s">
        <v>449</v>
      </c>
      <c r="B73" s="0" t="n">
        <f aca="false">B32*200</f>
        <v>0</v>
      </c>
      <c r="C73" s="0" t="n">
        <f aca="false">C32*250</f>
        <v>13750</v>
      </c>
      <c r="D73" s="0" t="n">
        <f aca="false">D32*250</f>
        <v>500</v>
      </c>
      <c r="E73" s="0" t="n">
        <f aca="false">E32*500</f>
        <v>5000</v>
      </c>
      <c r="F73" s="0" t="n">
        <f aca="false">F32*500</f>
        <v>2000</v>
      </c>
      <c r="G73" s="0" t="n">
        <f aca="false">G32*400</f>
        <v>2800</v>
      </c>
      <c r="H73" s="0" t="n">
        <f aca="false">H32*250</f>
        <v>4500</v>
      </c>
      <c r="I73" s="0" t="n">
        <f aca="false">I32*300</f>
        <v>0</v>
      </c>
      <c r="J73" s="0" t="n">
        <f aca="false">SUM(B73:I73)</f>
        <v>28550</v>
      </c>
    </row>
    <row r="74" customFormat="false" ht="12.8" hidden="false" customHeight="false" outlineLevel="0" collapsed="false">
      <c r="A74" s="0" t="s">
        <v>563</v>
      </c>
      <c r="B74" s="0" t="n">
        <f aca="false">B33*200</f>
        <v>200</v>
      </c>
      <c r="C74" s="0" t="n">
        <f aca="false">C33*250</f>
        <v>3750</v>
      </c>
      <c r="D74" s="0" t="n">
        <f aca="false">D33*250</f>
        <v>0</v>
      </c>
      <c r="E74" s="0" t="n">
        <f aca="false">E33*500</f>
        <v>8500</v>
      </c>
      <c r="F74" s="0" t="n">
        <f aca="false">F33*500</f>
        <v>1000</v>
      </c>
      <c r="G74" s="0" t="n">
        <f aca="false">G33*400</f>
        <v>8400</v>
      </c>
      <c r="H74" s="0" t="n">
        <f aca="false">H33*250</f>
        <v>1250</v>
      </c>
      <c r="I74" s="0" t="n">
        <f aca="false">I33*300</f>
        <v>0</v>
      </c>
      <c r="J74" s="0" t="n">
        <f aca="false">SUM(B74:I74)</f>
        <v>23100</v>
      </c>
    </row>
    <row r="75" customFormat="false" ht="12.8" hidden="false" customHeight="false" outlineLevel="0" collapsed="false">
      <c r="A75" s="0" t="s">
        <v>488</v>
      </c>
      <c r="B75" s="0" t="n">
        <f aca="false">B34*200</f>
        <v>0</v>
      </c>
      <c r="C75" s="0" t="n">
        <f aca="false">C34*250</f>
        <v>2000</v>
      </c>
      <c r="D75" s="0" t="n">
        <f aca="false">D34*250</f>
        <v>250</v>
      </c>
      <c r="E75" s="0" t="n">
        <f aca="false">E34*500</f>
        <v>5000</v>
      </c>
      <c r="F75" s="0" t="n">
        <f aca="false">F34*500</f>
        <v>1000</v>
      </c>
      <c r="G75" s="0" t="n">
        <f aca="false">G34*400</f>
        <v>0</v>
      </c>
      <c r="H75" s="0" t="n">
        <f aca="false">H34*250</f>
        <v>250</v>
      </c>
      <c r="I75" s="0" t="n">
        <f aca="false">I34*300</f>
        <v>0</v>
      </c>
      <c r="J75" s="0" t="n">
        <f aca="false">SUM(B75:I75)</f>
        <v>8500</v>
      </c>
    </row>
    <row r="76" customFormat="false" ht="12.8" hidden="false" customHeight="false" outlineLevel="0" collapsed="false">
      <c r="A76" s="0" t="s">
        <v>492</v>
      </c>
      <c r="B76" s="0" t="n">
        <f aca="false">B35*200</f>
        <v>0</v>
      </c>
      <c r="C76" s="0" t="n">
        <f aca="false">C35*250</f>
        <v>12000</v>
      </c>
      <c r="D76" s="0" t="n">
        <f aca="false">D35*250</f>
        <v>1750</v>
      </c>
      <c r="E76" s="0" t="n">
        <f aca="false">E35*500</f>
        <v>0</v>
      </c>
      <c r="F76" s="0" t="n">
        <f aca="false">F35*500</f>
        <v>2000</v>
      </c>
      <c r="G76" s="0" t="n">
        <f aca="false">G35*400</f>
        <v>0</v>
      </c>
      <c r="H76" s="0" t="n">
        <f aca="false">H35*250</f>
        <v>1750</v>
      </c>
      <c r="I76" s="0" t="n">
        <f aca="false">I35*300</f>
        <v>0</v>
      </c>
      <c r="J76" s="0" t="n">
        <f aca="false">SUM(B76:I76)</f>
        <v>17500</v>
      </c>
    </row>
    <row r="77" customFormat="false" ht="12.8" hidden="false" customHeight="false" outlineLevel="0" collapsed="false">
      <c r="A77" s="0" t="s">
        <v>564</v>
      </c>
      <c r="B77" s="0" t="n">
        <f aca="false">B36*200</f>
        <v>0</v>
      </c>
      <c r="C77" s="0" t="n">
        <f aca="false">C36*250</f>
        <v>0</v>
      </c>
      <c r="D77" s="0" t="n">
        <f aca="false">D36*250</f>
        <v>0</v>
      </c>
      <c r="E77" s="0" t="n">
        <f aca="false">E36*500</f>
        <v>1500</v>
      </c>
      <c r="F77" s="0" t="n">
        <f aca="false">F36*500</f>
        <v>0</v>
      </c>
      <c r="G77" s="0" t="n">
        <f aca="false">G36*400</f>
        <v>0</v>
      </c>
      <c r="H77" s="0" t="n">
        <f aca="false">H36*250</f>
        <v>0</v>
      </c>
      <c r="I77" s="0" t="n">
        <f aca="false">I36*300</f>
        <v>0</v>
      </c>
      <c r="J77" s="0" t="n">
        <f aca="false">SUM(B77:I77)</f>
        <v>1500</v>
      </c>
    </row>
    <row r="78" customFormat="false" ht="12.8" hidden="false" customHeight="false" outlineLevel="0" collapsed="false">
      <c r="A78" s="0" t="s">
        <v>518</v>
      </c>
      <c r="B78" s="0" t="n">
        <f aca="false">B37*200</f>
        <v>0</v>
      </c>
      <c r="C78" s="0" t="n">
        <f aca="false">C37*250</f>
        <v>2250</v>
      </c>
      <c r="D78" s="0" t="n">
        <f aca="false">D37*250</f>
        <v>3000</v>
      </c>
      <c r="E78" s="0" t="n">
        <f aca="false">E37*500</f>
        <v>1000</v>
      </c>
      <c r="F78" s="0" t="n">
        <f aca="false">F37*500</f>
        <v>2500</v>
      </c>
      <c r="G78" s="0" t="n">
        <f aca="false">G37*400</f>
        <v>0</v>
      </c>
      <c r="H78" s="0" t="n">
        <f aca="false">H37*250</f>
        <v>2000</v>
      </c>
      <c r="I78" s="0" t="n">
        <f aca="false">I37*300</f>
        <v>1200</v>
      </c>
      <c r="J78" s="0" t="n">
        <f aca="false">SUM(B78:I78)</f>
        <v>11950</v>
      </c>
    </row>
    <row r="79" customFormat="false" ht="12.8" hidden="false" customHeight="false" outlineLevel="0" collapsed="false">
      <c r="A79" s="0" t="s">
        <v>521</v>
      </c>
      <c r="B79" s="0" t="n">
        <f aca="false">B38*200</f>
        <v>0</v>
      </c>
      <c r="C79" s="0" t="n">
        <f aca="false">C38*250</f>
        <v>0</v>
      </c>
      <c r="D79" s="0" t="n">
        <f aca="false">D38*250</f>
        <v>1000</v>
      </c>
      <c r="E79" s="0" t="n">
        <f aca="false">E38*500</f>
        <v>0</v>
      </c>
      <c r="F79" s="0" t="n">
        <f aca="false">F38*500</f>
        <v>0</v>
      </c>
      <c r="G79" s="0" t="n">
        <f aca="false">G38*400</f>
        <v>0</v>
      </c>
      <c r="H79" s="0" t="n">
        <f aca="false">H38*250</f>
        <v>0</v>
      </c>
      <c r="I79" s="0" t="n">
        <f aca="false">I38*300</f>
        <v>0</v>
      </c>
      <c r="J79" s="0" t="n">
        <f aca="false">SUM(B79:I79)</f>
        <v>1000</v>
      </c>
    </row>
    <row r="80" customFormat="false" ht="12.8" hidden="false" customHeight="false" outlineLevel="0" collapsed="false">
      <c r="A80" s="0" t="s">
        <v>565</v>
      </c>
      <c r="B80" s="0" t="n">
        <f aca="false">B39*200</f>
        <v>2800</v>
      </c>
      <c r="C80" s="0" t="n">
        <f aca="false">C39*250</f>
        <v>16000</v>
      </c>
      <c r="D80" s="0" t="n">
        <f aca="false">D39*250</f>
        <v>0</v>
      </c>
      <c r="E80" s="0" t="n">
        <f aca="false">E39*500</f>
        <v>2500</v>
      </c>
      <c r="F80" s="0" t="n">
        <f aca="false">F39*500</f>
        <v>3500</v>
      </c>
      <c r="G80" s="0" t="n">
        <f aca="false">G39*400</f>
        <v>2000</v>
      </c>
      <c r="H80" s="0" t="n">
        <f aca="false">H39*250</f>
        <v>15250</v>
      </c>
      <c r="I80" s="0" t="n">
        <f aca="false">I39*300</f>
        <v>0</v>
      </c>
      <c r="J80" s="0" t="n">
        <f aca="false">SUM(B80:I80)</f>
        <v>42050</v>
      </c>
    </row>
    <row r="81" customFormat="false" ht="12.8" hidden="false" customHeight="false" outlineLevel="0" collapsed="false">
      <c r="A81" s="0" t="s">
        <v>567</v>
      </c>
      <c r="B81" s="0" t="n">
        <f aca="false">B40*200</f>
        <v>7600</v>
      </c>
      <c r="C81" s="0" t="n">
        <f aca="false">C40*250</f>
        <v>181000</v>
      </c>
      <c r="D81" s="0" t="n">
        <f aca="false">D40*250</f>
        <v>45250</v>
      </c>
      <c r="E81" s="0" t="n">
        <f aca="false">E40*500</f>
        <v>132500</v>
      </c>
      <c r="F81" s="0" t="n">
        <f aca="false">F40*500</f>
        <v>110000</v>
      </c>
      <c r="G81" s="0" t="n">
        <f aca="false">G40*400</f>
        <v>38000</v>
      </c>
      <c r="H81" s="0" t="n">
        <f aca="false">H40*250</f>
        <v>84500</v>
      </c>
      <c r="I81" s="0" t="n">
        <f aca="false">I40*300</f>
        <v>16800</v>
      </c>
      <c r="J81" s="0" t="n">
        <f aca="false">SUM(B81:I81)</f>
        <v>615650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P81"/>
  <sheetViews>
    <sheetView showFormulas="false" showGridLines="true" showRowColHeaders="true" showZeros="true" rightToLeft="false" tabSelected="false" showOutlineSymbols="true" defaultGridColor="true" view="normal" topLeftCell="B1" colorId="64" zoomScale="90" zoomScaleNormal="90" zoomScalePageLayoutView="100" workbookViewId="0">
      <selection pane="topLeft" activeCell="A1" activeCellId="0" sqref="A1"/>
    </sheetView>
  </sheetViews>
  <sheetFormatPr defaultColWidth="11.72265625" defaultRowHeight="12.8" zeroHeight="false" outlineLevelRow="0" outlineLevelCol="0"/>
  <cols>
    <col collapsed="false" customWidth="true" hidden="false" outlineLevel="0" max="1" min="1" style="0" width="64.62"/>
    <col collapsed="false" customWidth="true" hidden="false" outlineLevel="0" max="2" min="2" style="0" width="8.6"/>
    <col collapsed="false" customWidth="true" hidden="false" outlineLevel="0" max="3" min="3" style="0" width="12.29"/>
    <col collapsed="false" customWidth="true" hidden="false" outlineLevel="0" max="6" min="4" style="0" width="10.73"/>
    <col collapsed="false" customWidth="true" hidden="false" outlineLevel="0" max="7" min="7" style="0" width="10.58"/>
    <col collapsed="false" customWidth="true" hidden="false" outlineLevel="0" max="11" min="8" style="0" width="10.73"/>
    <col collapsed="false" customWidth="true" hidden="false" outlineLevel="0" max="12" min="12" style="0" width="10.12"/>
    <col collapsed="false" customWidth="true" hidden="false" outlineLevel="0" max="26" min="13" style="0" width="10.73"/>
    <col collapsed="false" customWidth="true" hidden="false" outlineLevel="0" max="27" min="27" style="0" width="10.58"/>
    <col collapsed="false" customWidth="true" hidden="false" outlineLevel="0" max="39" min="28" style="0" width="10.12"/>
    <col collapsed="false" customWidth="true" hidden="false" outlineLevel="0" max="40" min="40" style="0" width="9.96"/>
    <col collapsed="false" customWidth="true" hidden="false" outlineLevel="0" max="43" min="41" style="0" width="10.12"/>
    <col collapsed="false" customWidth="true" hidden="false" outlineLevel="0" max="44" min="44" style="0" width="5.95"/>
  </cols>
  <sheetData>
    <row r="1" customFormat="false" ht="12.8" hidden="false" customHeight="false" outlineLevel="0" collapsed="false">
      <c r="A1" s="0" t="s">
        <v>2</v>
      </c>
      <c r="B1" s="0" t="s">
        <v>626</v>
      </c>
      <c r="C1" s="0" t="s">
        <v>627</v>
      </c>
      <c r="D1" s="0" t="s">
        <v>628</v>
      </c>
      <c r="E1" s="0" t="s">
        <v>629</v>
      </c>
      <c r="F1" s="0" t="s">
        <v>630</v>
      </c>
      <c r="G1" s="0" t="s">
        <v>631</v>
      </c>
      <c r="H1" s="0" t="s">
        <v>632</v>
      </c>
      <c r="I1" s="0" t="s">
        <v>633</v>
      </c>
      <c r="J1" s="0" t="s">
        <v>634</v>
      </c>
      <c r="K1" s="0" t="s">
        <v>635</v>
      </c>
      <c r="L1" s="0" t="s">
        <v>636</v>
      </c>
      <c r="M1" s="0" t="s">
        <v>637</v>
      </c>
      <c r="N1" s="0" t="s">
        <v>638</v>
      </c>
      <c r="O1" s="0" t="s">
        <v>639</v>
      </c>
      <c r="P1" s="0" t="s">
        <v>640</v>
      </c>
      <c r="Q1" s="0" t="s">
        <v>641</v>
      </c>
      <c r="R1" s="0" t="s">
        <v>642</v>
      </c>
      <c r="S1" s="0" t="s">
        <v>643</v>
      </c>
      <c r="T1" s="0" t="s">
        <v>644</v>
      </c>
      <c r="U1" s="0" t="s">
        <v>645</v>
      </c>
      <c r="V1" s="0" t="s">
        <v>646</v>
      </c>
      <c r="W1" s="0" t="s">
        <v>647</v>
      </c>
      <c r="X1" s="0" t="s">
        <v>648</v>
      </c>
      <c r="Y1" s="0" t="s">
        <v>649</v>
      </c>
      <c r="Z1" s="0" t="s">
        <v>650</v>
      </c>
      <c r="AA1" s="0" t="s">
        <v>651</v>
      </c>
      <c r="AB1" s="0" t="s">
        <v>652</v>
      </c>
      <c r="AC1" s="0" t="s">
        <v>653</v>
      </c>
      <c r="AD1" s="0" t="s">
        <v>654</v>
      </c>
      <c r="AE1" s="0" t="s">
        <v>655</v>
      </c>
      <c r="AF1" s="0" t="s">
        <v>656</v>
      </c>
      <c r="AG1" s="0" t="s">
        <v>657</v>
      </c>
      <c r="AH1" s="0" t="s">
        <v>658</v>
      </c>
      <c r="AI1" s="0" t="s">
        <v>659</v>
      </c>
      <c r="AJ1" s="0" t="s">
        <v>660</v>
      </c>
      <c r="AK1" s="0" t="s">
        <v>661</v>
      </c>
      <c r="AL1" s="0" t="s">
        <v>662</v>
      </c>
      <c r="AM1" s="0" t="s">
        <v>663</v>
      </c>
      <c r="AN1" s="0" t="s">
        <v>664</v>
      </c>
      <c r="AO1" s="0" t="s">
        <v>665</v>
      </c>
      <c r="AP1" s="0" t="s">
        <v>567</v>
      </c>
    </row>
    <row r="2" customFormat="false" ht="12.8" hidden="false" customHeight="false" outlineLevel="0" collapsed="false">
      <c r="A2" s="0" t="s">
        <v>555</v>
      </c>
      <c r="B2" s="0" t="n">
        <v>25</v>
      </c>
      <c r="C2" s="0" t="n">
        <v>0</v>
      </c>
      <c r="D2" s="0" t="n">
        <v>7</v>
      </c>
      <c r="E2" s="0" t="n">
        <v>1</v>
      </c>
      <c r="F2" s="0" t="n">
        <v>3</v>
      </c>
      <c r="G2" s="0" t="n">
        <v>0</v>
      </c>
      <c r="H2" s="0" t="n">
        <v>1</v>
      </c>
      <c r="I2" s="0" t="n">
        <v>0</v>
      </c>
      <c r="J2" s="0" t="n">
        <v>0</v>
      </c>
      <c r="K2" s="0" t="n">
        <v>0</v>
      </c>
      <c r="L2" s="0" t="n">
        <v>3</v>
      </c>
      <c r="M2" s="0" t="n">
        <v>1</v>
      </c>
      <c r="N2" s="0" t="n">
        <v>0</v>
      </c>
      <c r="O2" s="0" t="n">
        <v>0</v>
      </c>
      <c r="P2" s="0" t="n">
        <v>8</v>
      </c>
      <c r="Q2" s="0" t="n">
        <v>0</v>
      </c>
      <c r="R2" s="0" t="n">
        <v>1</v>
      </c>
      <c r="S2" s="0" t="n">
        <v>0</v>
      </c>
      <c r="T2" s="0" t="n">
        <v>0</v>
      </c>
      <c r="U2" s="0" t="n">
        <v>7</v>
      </c>
      <c r="V2" s="0" t="n">
        <v>0</v>
      </c>
      <c r="W2" s="0" t="n">
        <v>0</v>
      </c>
      <c r="X2" s="0" t="n">
        <v>0</v>
      </c>
      <c r="Y2" s="0" t="n">
        <v>0</v>
      </c>
      <c r="Z2" s="0" t="n">
        <v>0</v>
      </c>
      <c r="AA2" s="0" t="n">
        <v>0</v>
      </c>
      <c r="AB2" s="0" t="n">
        <v>0</v>
      </c>
      <c r="AC2" s="0" t="n">
        <v>1</v>
      </c>
      <c r="AD2" s="0" t="n">
        <v>0</v>
      </c>
      <c r="AE2" s="0" t="n">
        <v>2</v>
      </c>
      <c r="AF2" s="0" t="n">
        <v>9</v>
      </c>
      <c r="AG2" s="0" t="n">
        <v>0</v>
      </c>
      <c r="AH2" s="0" t="n">
        <v>0</v>
      </c>
      <c r="AI2" s="0" t="n">
        <v>0</v>
      </c>
      <c r="AJ2" s="0" t="n">
        <v>0</v>
      </c>
      <c r="AK2" s="0" t="n">
        <v>0</v>
      </c>
      <c r="AL2" s="0" t="n">
        <v>0</v>
      </c>
      <c r="AM2" s="0" t="n">
        <v>0</v>
      </c>
      <c r="AN2" s="0" t="n">
        <v>0</v>
      </c>
      <c r="AO2" s="0" t="n">
        <v>13</v>
      </c>
      <c r="AP2" s="0" t="n">
        <v>82</v>
      </c>
    </row>
    <row r="3" customFormat="false" ht="12.8" hidden="false" customHeight="false" outlineLevel="0" collapsed="false">
      <c r="A3" s="0" t="s">
        <v>84</v>
      </c>
      <c r="B3" s="0" t="n">
        <v>8</v>
      </c>
      <c r="C3" s="0" t="n">
        <v>0</v>
      </c>
      <c r="D3" s="0" t="n">
        <v>0</v>
      </c>
      <c r="E3" s="0" t="n">
        <v>0</v>
      </c>
      <c r="F3" s="0" t="n">
        <v>0</v>
      </c>
      <c r="G3" s="0" t="n">
        <v>0</v>
      </c>
      <c r="H3" s="0" t="n">
        <v>0</v>
      </c>
      <c r="I3" s="0" t="n">
        <v>0</v>
      </c>
      <c r="J3" s="0" t="n">
        <v>0</v>
      </c>
      <c r="K3" s="0" t="n">
        <v>0</v>
      </c>
      <c r="L3" s="0" t="n">
        <v>0</v>
      </c>
      <c r="M3" s="0" t="n">
        <v>0</v>
      </c>
      <c r="N3" s="0" t="n">
        <v>0</v>
      </c>
      <c r="O3" s="0" t="n">
        <v>0</v>
      </c>
      <c r="P3" s="0" t="n">
        <v>0</v>
      </c>
      <c r="Q3" s="0" t="n">
        <v>4</v>
      </c>
      <c r="R3" s="0" t="n">
        <v>0</v>
      </c>
      <c r="S3" s="0" t="n">
        <v>0</v>
      </c>
      <c r="T3" s="0" t="n">
        <v>0</v>
      </c>
      <c r="U3" s="0" t="n">
        <v>1</v>
      </c>
      <c r="V3" s="0" t="n">
        <v>0</v>
      </c>
      <c r="W3" s="0" t="n">
        <v>0</v>
      </c>
      <c r="X3" s="0" t="n">
        <v>0</v>
      </c>
      <c r="Y3" s="0" t="n">
        <v>0</v>
      </c>
      <c r="Z3" s="0" t="n">
        <v>0</v>
      </c>
      <c r="AA3" s="0" t="n">
        <v>0</v>
      </c>
      <c r="AB3" s="0" t="n">
        <v>0</v>
      </c>
      <c r="AC3" s="0" t="n">
        <v>0</v>
      </c>
      <c r="AD3" s="0" t="n">
        <v>0</v>
      </c>
      <c r="AE3" s="0" t="n">
        <v>0</v>
      </c>
      <c r="AF3" s="0" t="n">
        <v>0</v>
      </c>
      <c r="AG3" s="0" t="n">
        <v>1</v>
      </c>
      <c r="AH3" s="0" t="n">
        <v>0</v>
      </c>
      <c r="AI3" s="0" t="n">
        <v>0</v>
      </c>
      <c r="AJ3" s="0" t="n">
        <v>0</v>
      </c>
      <c r="AK3" s="0" t="n">
        <v>0</v>
      </c>
      <c r="AL3" s="0" t="n">
        <v>0</v>
      </c>
      <c r="AM3" s="0" t="n">
        <v>3</v>
      </c>
      <c r="AN3" s="0" t="n">
        <v>0</v>
      </c>
      <c r="AO3" s="0" t="n">
        <v>0</v>
      </c>
      <c r="AP3" s="0" t="n">
        <v>17</v>
      </c>
    </row>
    <row r="4" customFormat="false" ht="12.8" hidden="false" customHeight="false" outlineLevel="0" collapsed="false">
      <c r="A4" s="0" t="s">
        <v>96</v>
      </c>
      <c r="B4" s="0" t="n">
        <v>23</v>
      </c>
      <c r="C4" s="0" t="n">
        <v>0</v>
      </c>
      <c r="D4" s="0" t="n">
        <v>0</v>
      </c>
      <c r="E4" s="0" t="n">
        <v>2</v>
      </c>
      <c r="F4" s="0" t="n">
        <v>0</v>
      </c>
      <c r="G4" s="0" t="n">
        <v>0</v>
      </c>
      <c r="H4" s="0" t="n">
        <v>2</v>
      </c>
      <c r="I4" s="0" t="n">
        <v>0</v>
      </c>
      <c r="J4" s="0" t="n">
        <v>1</v>
      </c>
      <c r="K4" s="0" t="n">
        <v>0</v>
      </c>
      <c r="L4" s="0" t="n">
        <v>0</v>
      </c>
      <c r="M4" s="0" t="n">
        <v>2</v>
      </c>
      <c r="N4" s="0" t="n">
        <v>2</v>
      </c>
      <c r="O4" s="0" t="n">
        <v>3</v>
      </c>
      <c r="P4" s="0" t="n">
        <v>7</v>
      </c>
      <c r="Q4" s="0" t="n">
        <v>0</v>
      </c>
      <c r="R4" s="0" t="n">
        <v>0</v>
      </c>
      <c r="S4" s="0" t="n">
        <v>0</v>
      </c>
      <c r="T4" s="0" t="n">
        <v>0</v>
      </c>
      <c r="U4" s="0" t="n">
        <v>7</v>
      </c>
      <c r="V4" s="0" t="n">
        <v>0</v>
      </c>
      <c r="W4" s="0" t="n">
        <v>0</v>
      </c>
      <c r="X4" s="0" t="n">
        <v>0</v>
      </c>
      <c r="Y4" s="0" t="n">
        <v>0</v>
      </c>
      <c r="Z4" s="0" t="n">
        <v>0</v>
      </c>
      <c r="AA4" s="0" t="n">
        <v>0</v>
      </c>
      <c r="AB4" s="0" t="n">
        <v>0</v>
      </c>
      <c r="AC4" s="0" t="n">
        <v>7</v>
      </c>
      <c r="AD4" s="0" t="n">
        <v>0</v>
      </c>
      <c r="AE4" s="0" t="n">
        <v>0</v>
      </c>
      <c r="AF4" s="0" t="n">
        <v>23</v>
      </c>
      <c r="AG4" s="0" t="n">
        <v>0</v>
      </c>
      <c r="AH4" s="0" t="n">
        <v>7</v>
      </c>
      <c r="AI4" s="0" t="n">
        <v>0</v>
      </c>
      <c r="AJ4" s="0" t="n">
        <v>0</v>
      </c>
      <c r="AK4" s="0" t="n">
        <v>6</v>
      </c>
      <c r="AL4" s="0" t="n">
        <v>1</v>
      </c>
      <c r="AM4" s="0" t="n">
        <v>0</v>
      </c>
      <c r="AN4" s="0" t="n">
        <v>0</v>
      </c>
      <c r="AO4" s="0" t="n">
        <v>5</v>
      </c>
      <c r="AP4" s="0" t="n">
        <v>98</v>
      </c>
    </row>
    <row r="5" customFormat="false" ht="12.8" hidden="false" customHeight="false" outlineLevel="0" collapsed="false">
      <c r="A5" s="0" t="s">
        <v>556</v>
      </c>
      <c r="B5" s="0" t="n">
        <v>41</v>
      </c>
      <c r="C5" s="0" t="n">
        <v>0</v>
      </c>
      <c r="D5" s="0" t="n">
        <v>3</v>
      </c>
      <c r="E5" s="0" t="n">
        <v>5</v>
      </c>
      <c r="F5" s="0" t="n">
        <v>2</v>
      </c>
      <c r="G5" s="0" t="n">
        <v>0</v>
      </c>
      <c r="H5" s="0" t="n">
        <v>0</v>
      </c>
      <c r="I5" s="0" t="n">
        <v>0</v>
      </c>
      <c r="J5" s="0" t="n">
        <v>0</v>
      </c>
      <c r="K5" s="0" t="n">
        <v>0</v>
      </c>
      <c r="L5" s="0" t="n">
        <v>3</v>
      </c>
      <c r="M5" s="0" t="n">
        <v>0</v>
      </c>
      <c r="N5" s="0" t="n">
        <v>0</v>
      </c>
      <c r="O5" s="0" t="n">
        <v>0</v>
      </c>
      <c r="P5" s="0" t="n">
        <v>0</v>
      </c>
      <c r="Q5" s="0" t="n">
        <v>5</v>
      </c>
      <c r="R5" s="0" t="n">
        <v>0</v>
      </c>
      <c r="S5" s="0" t="n">
        <v>0</v>
      </c>
      <c r="T5" s="0" t="n">
        <v>0</v>
      </c>
      <c r="U5" s="0" t="n">
        <v>8</v>
      </c>
      <c r="V5" s="0" t="n">
        <v>0</v>
      </c>
      <c r="W5" s="0" t="n">
        <v>0</v>
      </c>
      <c r="X5" s="0" t="n">
        <v>0</v>
      </c>
      <c r="Y5" s="0" t="n">
        <v>0</v>
      </c>
      <c r="Z5" s="0" t="n">
        <v>0</v>
      </c>
      <c r="AA5" s="0" t="n">
        <v>0</v>
      </c>
      <c r="AB5" s="0" t="n">
        <v>0</v>
      </c>
      <c r="AC5" s="0" t="n">
        <v>0</v>
      </c>
      <c r="AD5" s="0" t="n">
        <v>0</v>
      </c>
      <c r="AE5" s="0" t="n">
        <v>3</v>
      </c>
      <c r="AF5" s="0" t="n">
        <v>13</v>
      </c>
      <c r="AG5" s="0" t="n">
        <v>0</v>
      </c>
      <c r="AH5" s="0" t="n">
        <v>0</v>
      </c>
      <c r="AI5" s="0" t="n">
        <v>0</v>
      </c>
      <c r="AJ5" s="0" t="n">
        <v>0</v>
      </c>
      <c r="AK5" s="0" t="n">
        <v>0</v>
      </c>
      <c r="AL5" s="0" t="n">
        <v>0</v>
      </c>
      <c r="AM5" s="0" t="n">
        <v>0</v>
      </c>
      <c r="AN5" s="0" t="n">
        <v>0</v>
      </c>
      <c r="AO5" s="0" t="n">
        <v>3</v>
      </c>
      <c r="AP5" s="0" t="n">
        <v>86</v>
      </c>
    </row>
    <row r="6" customFormat="false" ht="12.8" hidden="false" customHeight="false" outlineLevel="0" collapsed="false">
      <c r="A6" s="0" t="s">
        <v>176</v>
      </c>
      <c r="B6" s="0" t="n">
        <v>3</v>
      </c>
      <c r="C6" s="0" t="n">
        <v>0</v>
      </c>
      <c r="D6" s="0" t="n">
        <v>0</v>
      </c>
      <c r="E6" s="0" t="n">
        <v>0</v>
      </c>
      <c r="F6" s="0" t="n">
        <v>0</v>
      </c>
      <c r="G6" s="0" t="n">
        <v>0</v>
      </c>
      <c r="H6" s="0" t="n">
        <v>0</v>
      </c>
      <c r="I6" s="0" t="n">
        <v>6</v>
      </c>
      <c r="J6" s="0" t="n">
        <v>0</v>
      </c>
      <c r="K6" s="0" t="n">
        <v>0</v>
      </c>
      <c r="L6" s="0" t="n">
        <v>0</v>
      </c>
      <c r="M6" s="0" t="n">
        <v>0</v>
      </c>
      <c r="N6" s="0" t="n">
        <v>0</v>
      </c>
      <c r="O6" s="0" t="n">
        <v>1</v>
      </c>
      <c r="P6" s="0" t="n">
        <v>0</v>
      </c>
      <c r="Q6" s="0" t="n">
        <v>0</v>
      </c>
      <c r="R6" s="0" t="n">
        <v>0</v>
      </c>
      <c r="S6" s="0" t="n">
        <v>0</v>
      </c>
      <c r="T6" s="0" t="n">
        <v>0</v>
      </c>
      <c r="U6" s="0" t="n">
        <v>12</v>
      </c>
      <c r="V6" s="0" t="n">
        <v>0</v>
      </c>
      <c r="W6" s="0" t="n">
        <v>0</v>
      </c>
      <c r="X6" s="0" t="n">
        <v>0</v>
      </c>
      <c r="Y6" s="0" t="n">
        <v>0</v>
      </c>
      <c r="Z6" s="0" t="n">
        <v>0</v>
      </c>
      <c r="AA6" s="0" t="n">
        <v>1</v>
      </c>
      <c r="AB6" s="0" t="n">
        <v>0</v>
      </c>
      <c r="AC6" s="0" t="n">
        <v>0</v>
      </c>
      <c r="AD6" s="0" t="n">
        <v>0</v>
      </c>
      <c r="AE6" s="0" t="n">
        <v>0</v>
      </c>
      <c r="AF6" s="0" t="n">
        <v>0</v>
      </c>
      <c r="AG6" s="0" t="n">
        <v>0</v>
      </c>
      <c r="AH6" s="0" t="n">
        <v>3</v>
      </c>
      <c r="AI6" s="0" t="n">
        <v>0</v>
      </c>
      <c r="AJ6" s="0" t="n">
        <v>0</v>
      </c>
      <c r="AK6" s="0" t="n">
        <v>0</v>
      </c>
      <c r="AL6" s="0" t="n">
        <v>0</v>
      </c>
      <c r="AM6" s="0" t="n">
        <v>0</v>
      </c>
      <c r="AN6" s="0" t="n">
        <v>0</v>
      </c>
      <c r="AO6" s="0" t="n">
        <v>0</v>
      </c>
      <c r="AP6" s="0" t="n">
        <v>26</v>
      </c>
    </row>
    <row r="7" customFormat="false" ht="12.8" hidden="false" customHeight="false" outlineLevel="0" collapsed="false">
      <c r="A7" s="0" t="s">
        <v>557</v>
      </c>
      <c r="B7" s="0" t="n">
        <v>34</v>
      </c>
      <c r="C7" s="0" t="n">
        <v>0</v>
      </c>
      <c r="D7" s="0" t="n">
        <v>13</v>
      </c>
      <c r="E7" s="0" t="n">
        <v>13</v>
      </c>
      <c r="F7" s="0" t="n">
        <v>0</v>
      </c>
      <c r="G7" s="0" t="n">
        <v>0</v>
      </c>
      <c r="H7" s="0" t="n">
        <v>0</v>
      </c>
      <c r="I7" s="0" t="n">
        <v>0</v>
      </c>
      <c r="J7" s="0" t="n">
        <v>0</v>
      </c>
      <c r="K7" s="0" t="n">
        <v>0</v>
      </c>
      <c r="L7" s="0" t="n">
        <v>1</v>
      </c>
      <c r="M7" s="0" t="n">
        <v>0</v>
      </c>
      <c r="N7" s="0" t="n">
        <v>0</v>
      </c>
      <c r="O7" s="0" t="n">
        <v>0</v>
      </c>
      <c r="P7" s="0" t="n">
        <v>9</v>
      </c>
      <c r="Q7" s="0" t="n">
        <v>0</v>
      </c>
      <c r="R7" s="0" t="n">
        <v>1</v>
      </c>
      <c r="S7" s="0" t="n">
        <v>0</v>
      </c>
      <c r="T7" s="0" t="n">
        <v>0</v>
      </c>
      <c r="U7" s="0" t="n">
        <v>6</v>
      </c>
      <c r="V7" s="0" t="n">
        <v>0</v>
      </c>
      <c r="W7" s="0" t="n">
        <v>0</v>
      </c>
      <c r="X7" s="0" t="n">
        <v>10</v>
      </c>
      <c r="Y7" s="0" t="n">
        <v>1</v>
      </c>
      <c r="Z7" s="0" t="n">
        <v>1</v>
      </c>
      <c r="AA7" s="0" t="n">
        <v>0</v>
      </c>
      <c r="AB7" s="0" t="n">
        <v>0</v>
      </c>
      <c r="AC7" s="0" t="n">
        <v>0</v>
      </c>
      <c r="AD7" s="0" t="n">
        <v>0</v>
      </c>
      <c r="AE7" s="0" t="n">
        <v>0</v>
      </c>
      <c r="AF7" s="0" t="n">
        <v>4</v>
      </c>
      <c r="AG7" s="0" t="n">
        <v>0</v>
      </c>
      <c r="AH7" s="0" t="n">
        <v>0</v>
      </c>
      <c r="AI7" s="0" t="n">
        <v>0</v>
      </c>
      <c r="AJ7" s="0" t="n">
        <v>0</v>
      </c>
      <c r="AK7" s="0" t="n">
        <v>0</v>
      </c>
      <c r="AL7" s="0" t="n">
        <v>0</v>
      </c>
      <c r="AM7" s="0" t="n">
        <v>0</v>
      </c>
      <c r="AN7" s="0" t="n">
        <v>0</v>
      </c>
      <c r="AO7" s="0" t="n">
        <v>33</v>
      </c>
      <c r="AP7" s="0" t="n">
        <v>126</v>
      </c>
    </row>
    <row r="8" customFormat="false" ht="12.8" hidden="false" customHeight="false" outlineLevel="0" collapsed="false">
      <c r="A8" s="0" t="s">
        <v>558</v>
      </c>
      <c r="B8" s="0" t="n">
        <v>7</v>
      </c>
      <c r="C8" s="0" t="n">
        <v>0</v>
      </c>
      <c r="D8" s="0" t="n">
        <v>0</v>
      </c>
      <c r="E8" s="0" t="n">
        <v>0</v>
      </c>
      <c r="F8" s="0" t="n">
        <v>0</v>
      </c>
      <c r="G8" s="0" t="n">
        <v>0</v>
      </c>
      <c r="H8" s="0" t="n">
        <v>0</v>
      </c>
      <c r="I8" s="0" t="n">
        <v>0</v>
      </c>
      <c r="J8" s="0" t="n">
        <v>0</v>
      </c>
      <c r="K8" s="0" t="n">
        <v>0</v>
      </c>
      <c r="L8" s="0" t="n">
        <v>0</v>
      </c>
      <c r="M8" s="0" t="n">
        <v>0</v>
      </c>
      <c r="N8" s="0" t="n">
        <v>0</v>
      </c>
      <c r="O8" s="0" t="n">
        <v>0</v>
      </c>
      <c r="P8" s="0" t="n">
        <v>0</v>
      </c>
      <c r="Q8" s="0" t="n">
        <v>0</v>
      </c>
      <c r="R8" s="0" t="n">
        <v>0</v>
      </c>
      <c r="S8" s="0" t="n">
        <v>0</v>
      </c>
      <c r="T8" s="0" t="n">
        <v>0</v>
      </c>
      <c r="U8" s="0" t="n">
        <v>1</v>
      </c>
      <c r="V8" s="0" t="n">
        <v>0</v>
      </c>
      <c r="W8" s="0" t="n">
        <v>0</v>
      </c>
      <c r="X8" s="0" t="n">
        <v>0</v>
      </c>
      <c r="Y8" s="0" t="n">
        <v>0</v>
      </c>
      <c r="Z8" s="0" t="n">
        <v>0</v>
      </c>
      <c r="AA8" s="0" t="n">
        <v>0</v>
      </c>
      <c r="AB8" s="0" t="n">
        <v>0</v>
      </c>
      <c r="AC8" s="0" t="n">
        <v>0</v>
      </c>
      <c r="AD8" s="0" t="n">
        <v>0</v>
      </c>
      <c r="AE8" s="0" t="n">
        <v>0</v>
      </c>
      <c r="AF8" s="0" t="n">
        <v>0</v>
      </c>
      <c r="AG8" s="0" t="n">
        <v>0</v>
      </c>
      <c r="AH8" s="0" t="n">
        <v>0</v>
      </c>
      <c r="AI8" s="0" t="n">
        <v>0</v>
      </c>
      <c r="AJ8" s="0" t="n">
        <v>0</v>
      </c>
      <c r="AK8" s="0" t="n">
        <v>0</v>
      </c>
      <c r="AL8" s="0" t="n">
        <v>0</v>
      </c>
      <c r="AM8" s="0" t="n">
        <v>1</v>
      </c>
      <c r="AN8" s="0" t="n">
        <v>0</v>
      </c>
      <c r="AO8" s="0" t="n">
        <v>0</v>
      </c>
      <c r="AP8" s="0" t="n">
        <v>9</v>
      </c>
    </row>
    <row r="9" customFormat="false" ht="12.8" hidden="false" customHeight="false" outlineLevel="0" collapsed="false">
      <c r="A9" s="0" t="s">
        <v>235</v>
      </c>
      <c r="B9" s="0" t="n">
        <v>25</v>
      </c>
      <c r="C9" s="0" t="n">
        <v>0</v>
      </c>
      <c r="D9" s="0" t="n">
        <v>5</v>
      </c>
      <c r="E9" s="0" t="n">
        <v>0</v>
      </c>
      <c r="F9" s="0" t="n">
        <v>4</v>
      </c>
      <c r="G9" s="0" t="n">
        <v>0</v>
      </c>
      <c r="H9" s="0" t="n">
        <v>3</v>
      </c>
      <c r="I9" s="0" t="n">
        <v>1</v>
      </c>
      <c r="J9" s="0" t="n">
        <v>0</v>
      </c>
      <c r="K9" s="0" t="n">
        <v>1</v>
      </c>
      <c r="L9" s="0" t="n">
        <v>0</v>
      </c>
      <c r="M9" s="0" t="n">
        <v>0</v>
      </c>
      <c r="N9" s="0" t="n">
        <v>0</v>
      </c>
      <c r="O9" s="0" t="n">
        <v>0</v>
      </c>
      <c r="P9" s="0" t="n">
        <v>0</v>
      </c>
      <c r="Q9" s="0" t="n">
        <v>0</v>
      </c>
      <c r="R9" s="0" t="n">
        <v>0</v>
      </c>
      <c r="S9" s="0" t="n">
        <v>1</v>
      </c>
      <c r="T9" s="0" t="n">
        <v>0</v>
      </c>
      <c r="U9" s="0" t="n">
        <v>0</v>
      </c>
      <c r="V9" s="0" t="n">
        <v>0</v>
      </c>
      <c r="W9" s="0" t="n">
        <v>0</v>
      </c>
      <c r="X9" s="0" t="n">
        <v>0</v>
      </c>
      <c r="Y9" s="0" t="n">
        <v>0</v>
      </c>
      <c r="Z9" s="0" t="n">
        <v>0</v>
      </c>
      <c r="AA9" s="0" t="n">
        <v>0</v>
      </c>
      <c r="AB9" s="0" t="n">
        <v>0</v>
      </c>
      <c r="AC9" s="0" t="n">
        <v>0</v>
      </c>
      <c r="AD9" s="0" t="n">
        <v>0</v>
      </c>
      <c r="AE9" s="0" t="n">
        <v>4</v>
      </c>
      <c r="AF9" s="0" t="n">
        <v>0</v>
      </c>
      <c r="AG9" s="0" t="n">
        <v>0</v>
      </c>
      <c r="AH9" s="0" t="n">
        <v>0</v>
      </c>
      <c r="AI9" s="0" t="n">
        <v>2</v>
      </c>
      <c r="AJ9" s="0" t="n">
        <v>9</v>
      </c>
      <c r="AK9" s="0" t="n">
        <v>0</v>
      </c>
      <c r="AL9" s="0" t="n">
        <v>5</v>
      </c>
      <c r="AM9" s="0" t="n">
        <v>0</v>
      </c>
      <c r="AN9" s="0" t="n">
        <v>1</v>
      </c>
      <c r="AO9" s="0" t="n">
        <v>0</v>
      </c>
      <c r="AP9" s="0" t="n">
        <v>61</v>
      </c>
    </row>
    <row r="10" customFormat="false" ht="12.8" hidden="false" customHeight="false" outlineLevel="0" collapsed="false">
      <c r="A10" s="0" t="s">
        <v>241</v>
      </c>
      <c r="B10" s="0" t="n">
        <v>0</v>
      </c>
      <c r="C10" s="0" t="n">
        <v>0</v>
      </c>
      <c r="D10" s="0" t="n">
        <v>0</v>
      </c>
      <c r="E10" s="0" t="n">
        <v>0</v>
      </c>
      <c r="F10" s="0" t="n">
        <v>0</v>
      </c>
      <c r="G10" s="0" t="n">
        <v>0</v>
      </c>
      <c r="H10" s="0" t="n">
        <v>0</v>
      </c>
      <c r="I10" s="0" t="n">
        <v>0</v>
      </c>
      <c r="J10" s="0" t="n">
        <v>0</v>
      </c>
      <c r="K10" s="0" t="n">
        <v>0</v>
      </c>
      <c r="L10" s="0" t="n">
        <v>0</v>
      </c>
      <c r="M10" s="0" t="n">
        <v>0</v>
      </c>
      <c r="N10" s="0" t="n">
        <v>0</v>
      </c>
      <c r="O10" s="0" t="n">
        <v>0</v>
      </c>
      <c r="P10" s="0" t="n">
        <v>0</v>
      </c>
      <c r="Q10" s="0" t="n">
        <v>0</v>
      </c>
      <c r="R10" s="0" t="n">
        <v>0</v>
      </c>
      <c r="S10" s="0" t="n">
        <v>0</v>
      </c>
      <c r="T10" s="0" t="n">
        <v>0</v>
      </c>
      <c r="U10" s="0" t="n">
        <v>0</v>
      </c>
      <c r="V10" s="0" t="n">
        <v>0</v>
      </c>
      <c r="W10" s="0" t="n">
        <v>0</v>
      </c>
      <c r="X10" s="0" t="n">
        <v>0</v>
      </c>
      <c r="Y10" s="0" t="n">
        <v>0</v>
      </c>
      <c r="Z10" s="0" t="n">
        <v>0</v>
      </c>
      <c r="AA10" s="0" t="n">
        <v>0</v>
      </c>
      <c r="AB10" s="0" t="n">
        <v>0</v>
      </c>
      <c r="AC10" s="0" t="n">
        <v>0</v>
      </c>
      <c r="AD10" s="0" t="n">
        <v>0</v>
      </c>
      <c r="AE10" s="0" t="n">
        <v>0</v>
      </c>
      <c r="AF10" s="0" t="n">
        <v>0</v>
      </c>
      <c r="AG10" s="0" t="n">
        <v>0</v>
      </c>
      <c r="AH10" s="0" t="n">
        <v>0</v>
      </c>
      <c r="AI10" s="0" t="n">
        <v>0</v>
      </c>
      <c r="AJ10" s="0" t="n">
        <v>0</v>
      </c>
      <c r="AK10" s="0" t="n">
        <v>0</v>
      </c>
      <c r="AL10" s="0" t="n">
        <v>0</v>
      </c>
      <c r="AM10" s="0" t="n">
        <v>0</v>
      </c>
      <c r="AN10" s="0" t="n">
        <v>0</v>
      </c>
      <c r="AO10" s="0" t="n">
        <v>2</v>
      </c>
      <c r="AP10" s="0" t="n">
        <v>2</v>
      </c>
    </row>
    <row r="11" customFormat="false" ht="12.8" hidden="false" customHeight="false" outlineLevel="0" collapsed="false">
      <c r="A11" s="0" t="s">
        <v>249</v>
      </c>
      <c r="B11" s="0" t="n">
        <v>5</v>
      </c>
      <c r="C11" s="0" t="n">
        <v>0</v>
      </c>
      <c r="D11" s="0" t="n">
        <v>0</v>
      </c>
      <c r="E11" s="0" t="n">
        <v>0</v>
      </c>
      <c r="F11" s="0" t="n">
        <v>0</v>
      </c>
      <c r="G11" s="0" t="n">
        <v>0</v>
      </c>
      <c r="H11" s="0" t="n">
        <v>0</v>
      </c>
      <c r="I11" s="0" t="n">
        <v>0</v>
      </c>
      <c r="J11" s="0" t="n">
        <v>0</v>
      </c>
      <c r="K11" s="0" t="n">
        <v>0</v>
      </c>
      <c r="L11" s="0" t="n">
        <v>1</v>
      </c>
      <c r="M11" s="0" t="n">
        <v>0</v>
      </c>
      <c r="N11" s="0" t="n">
        <v>0</v>
      </c>
      <c r="O11" s="0" t="n">
        <v>0</v>
      </c>
      <c r="P11" s="0" t="n">
        <v>2</v>
      </c>
      <c r="Q11" s="0" t="n">
        <v>0</v>
      </c>
      <c r="R11" s="0" t="n">
        <v>0</v>
      </c>
      <c r="S11" s="0" t="n">
        <v>0</v>
      </c>
      <c r="T11" s="0" t="n">
        <v>0</v>
      </c>
      <c r="U11" s="0" t="n">
        <v>0</v>
      </c>
      <c r="V11" s="0" t="n">
        <v>0</v>
      </c>
      <c r="W11" s="0" t="n">
        <v>0</v>
      </c>
      <c r="X11" s="0" t="n">
        <v>0</v>
      </c>
      <c r="Y11" s="0" t="n">
        <v>0</v>
      </c>
      <c r="Z11" s="0" t="n">
        <v>0</v>
      </c>
      <c r="AA11" s="0" t="n">
        <v>0</v>
      </c>
      <c r="AB11" s="0" t="n">
        <v>0</v>
      </c>
      <c r="AC11" s="0" t="n">
        <v>0</v>
      </c>
      <c r="AD11" s="0" t="n">
        <v>0</v>
      </c>
      <c r="AE11" s="0" t="n">
        <v>1</v>
      </c>
      <c r="AF11" s="0" t="n">
        <v>0</v>
      </c>
      <c r="AG11" s="0" t="n">
        <v>0</v>
      </c>
      <c r="AH11" s="0" t="n">
        <v>0</v>
      </c>
      <c r="AI11" s="0" t="n">
        <v>0</v>
      </c>
      <c r="AJ11" s="0" t="n">
        <v>0</v>
      </c>
      <c r="AK11" s="0" t="n">
        <v>0</v>
      </c>
      <c r="AL11" s="0" t="n">
        <v>0</v>
      </c>
      <c r="AM11" s="0" t="n">
        <v>0</v>
      </c>
      <c r="AN11" s="0" t="n">
        <v>0</v>
      </c>
      <c r="AO11" s="0" t="n">
        <v>0</v>
      </c>
      <c r="AP11" s="0" t="n">
        <v>9</v>
      </c>
    </row>
    <row r="12" customFormat="false" ht="12.8" hidden="false" customHeight="false" outlineLevel="0" collapsed="false">
      <c r="A12" s="0" t="s">
        <v>252</v>
      </c>
      <c r="B12" s="0" t="n">
        <v>0</v>
      </c>
      <c r="C12" s="0" t="n">
        <v>0</v>
      </c>
      <c r="D12" s="0" t="n">
        <v>0</v>
      </c>
      <c r="E12" s="0" t="n">
        <v>0</v>
      </c>
      <c r="F12" s="0" t="n">
        <v>0</v>
      </c>
      <c r="G12" s="0" t="n">
        <v>0</v>
      </c>
      <c r="H12" s="0" t="n">
        <v>0</v>
      </c>
      <c r="I12" s="0" t="n">
        <v>2</v>
      </c>
      <c r="J12" s="0" t="n">
        <v>0</v>
      </c>
      <c r="K12" s="0" t="n">
        <v>0</v>
      </c>
      <c r="L12" s="0" t="n">
        <v>4</v>
      </c>
      <c r="M12" s="0" t="n">
        <v>0</v>
      </c>
      <c r="N12" s="0" t="n">
        <v>0</v>
      </c>
      <c r="O12" s="0" t="n">
        <v>0</v>
      </c>
      <c r="P12" s="0" t="n">
        <v>0</v>
      </c>
      <c r="Q12" s="0" t="n">
        <v>0</v>
      </c>
      <c r="R12" s="0" t="n">
        <v>0</v>
      </c>
      <c r="S12" s="0" t="n">
        <v>0</v>
      </c>
      <c r="T12" s="0" t="n">
        <v>0</v>
      </c>
      <c r="U12" s="0" t="n">
        <v>0</v>
      </c>
      <c r="V12" s="0" t="n">
        <v>0</v>
      </c>
      <c r="W12" s="0" t="n">
        <v>0</v>
      </c>
      <c r="X12" s="0" t="n">
        <v>0</v>
      </c>
      <c r="Y12" s="0" t="n">
        <v>0</v>
      </c>
      <c r="Z12" s="0" t="n">
        <v>0</v>
      </c>
      <c r="AA12" s="0" t="n">
        <v>0</v>
      </c>
      <c r="AB12" s="0" t="n">
        <v>0</v>
      </c>
      <c r="AC12" s="0" t="n">
        <v>0</v>
      </c>
      <c r="AD12" s="0" t="n">
        <v>0</v>
      </c>
      <c r="AE12" s="0" t="n">
        <v>0</v>
      </c>
      <c r="AF12" s="0" t="n">
        <v>0</v>
      </c>
      <c r="AG12" s="0" t="n">
        <v>0</v>
      </c>
      <c r="AH12" s="0" t="n">
        <v>3</v>
      </c>
      <c r="AI12" s="0" t="n">
        <v>0</v>
      </c>
      <c r="AJ12" s="0" t="n">
        <v>0</v>
      </c>
      <c r="AK12" s="0" t="n">
        <v>0</v>
      </c>
      <c r="AL12" s="0" t="n">
        <v>0</v>
      </c>
      <c r="AM12" s="0" t="n">
        <v>0</v>
      </c>
      <c r="AN12" s="0" t="n">
        <v>0</v>
      </c>
      <c r="AO12" s="0" t="n">
        <v>0</v>
      </c>
      <c r="AP12" s="0" t="n">
        <v>9</v>
      </c>
    </row>
    <row r="13" customFormat="false" ht="12.8" hidden="false" customHeight="false" outlineLevel="0" collapsed="false">
      <c r="A13" s="0" t="s">
        <v>559</v>
      </c>
      <c r="B13" s="0" t="n">
        <v>0</v>
      </c>
      <c r="C13" s="0" t="n">
        <v>0</v>
      </c>
      <c r="D13" s="0" t="n">
        <v>0</v>
      </c>
      <c r="E13" s="0" t="n">
        <v>0</v>
      </c>
      <c r="F13" s="0" t="n">
        <v>0</v>
      </c>
      <c r="G13" s="0" t="n">
        <v>0</v>
      </c>
      <c r="H13" s="0" t="n">
        <v>0</v>
      </c>
      <c r="I13" s="0" t="n">
        <v>0</v>
      </c>
      <c r="J13" s="0" t="n">
        <v>0</v>
      </c>
      <c r="K13" s="0" t="n">
        <v>0</v>
      </c>
      <c r="L13" s="0" t="n">
        <v>0</v>
      </c>
      <c r="M13" s="0" t="n">
        <v>0</v>
      </c>
      <c r="N13" s="0" t="n">
        <v>0</v>
      </c>
      <c r="O13" s="0" t="n">
        <v>0</v>
      </c>
      <c r="P13" s="0" t="n">
        <v>0</v>
      </c>
      <c r="Q13" s="0" t="n">
        <v>0</v>
      </c>
      <c r="R13" s="0" t="n">
        <v>0</v>
      </c>
      <c r="S13" s="0" t="n">
        <v>0</v>
      </c>
      <c r="T13" s="0" t="n">
        <v>0</v>
      </c>
      <c r="U13" s="0" t="n">
        <v>0</v>
      </c>
      <c r="V13" s="0" t="n">
        <v>0</v>
      </c>
      <c r="W13" s="0" t="n">
        <v>0</v>
      </c>
      <c r="X13" s="0" t="n">
        <v>0</v>
      </c>
      <c r="Y13" s="0" t="n">
        <v>0</v>
      </c>
      <c r="Z13" s="0" t="n">
        <v>0</v>
      </c>
      <c r="AA13" s="0" t="n">
        <v>0</v>
      </c>
      <c r="AB13" s="0" t="n">
        <v>0</v>
      </c>
      <c r="AC13" s="0" t="n">
        <v>0</v>
      </c>
      <c r="AD13" s="0" t="n">
        <v>0</v>
      </c>
      <c r="AE13" s="0" t="n">
        <v>0</v>
      </c>
      <c r="AF13" s="0" t="n">
        <v>0</v>
      </c>
      <c r="AG13" s="0" t="n">
        <v>0</v>
      </c>
      <c r="AH13" s="0" t="n">
        <v>0</v>
      </c>
      <c r="AI13" s="0" t="n">
        <v>0</v>
      </c>
      <c r="AJ13" s="0" t="n">
        <v>0</v>
      </c>
      <c r="AK13" s="0" t="n">
        <v>0</v>
      </c>
      <c r="AL13" s="0" t="n">
        <v>0</v>
      </c>
      <c r="AM13" s="0" t="n">
        <v>0</v>
      </c>
      <c r="AN13" s="0" t="n">
        <v>0</v>
      </c>
      <c r="AO13" s="0" t="n">
        <v>3</v>
      </c>
      <c r="AP13" s="0" t="n">
        <v>3</v>
      </c>
    </row>
    <row r="14" customFormat="false" ht="12.8" hidden="false" customHeight="false" outlineLevel="0" collapsed="false">
      <c r="A14" s="0" t="s">
        <v>273</v>
      </c>
      <c r="B14" s="0" t="n">
        <v>4</v>
      </c>
      <c r="C14" s="0" t="n">
        <v>0</v>
      </c>
      <c r="D14" s="0" t="n">
        <v>0</v>
      </c>
      <c r="E14" s="0" t="n">
        <v>0</v>
      </c>
      <c r="F14" s="0" t="n">
        <v>0</v>
      </c>
      <c r="G14" s="0" t="n">
        <v>0</v>
      </c>
      <c r="H14" s="0" t="n">
        <v>0</v>
      </c>
      <c r="I14" s="0" t="n">
        <v>0</v>
      </c>
      <c r="J14" s="0" t="n">
        <v>0</v>
      </c>
      <c r="K14" s="0" t="n">
        <v>0</v>
      </c>
      <c r="L14" s="0" t="n">
        <v>0</v>
      </c>
      <c r="M14" s="0" t="n">
        <v>0</v>
      </c>
      <c r="N14" s="0" t="n">
        <v>0</v>
      </c>
      <c r="O14" s="0" t="n">
        <v>0</v>
      </c>
      <c r="P14" s="0" t="n">
        <v>0</v>
      </c>
      <c r="Q14" s="0" t="n">
        <v>0</v>
      </c>
      <c r="R14" s="0" t="n">
        <v>0</v>
      </c>
      <c r="S14" s="0" t="n">
        <v>0</v>
      </c>
      <c r="T14" s="0" t="n">
        <v>0</v>
      </c>
      <c r="U14" s="0" t="n">
        <v>0</v>
      </c>
      <c r="V14" s="0" t="n">
        <v>0</v>
      </c>
      <c r="W14" s="0" t="n">
        <v>0</v>
      </c>
      <c r="X14" s="0" t="n">
        <v>0</v>
      </c>
      <c r="Y14" s="0" t="n">
        <v>0</v>
      </c>
      <c r="Z14" s="0" t="n">
        <v>0</v>
      </c>
      <c r="AA14" s="0" t="n">
        <v>0</v>
      </c>
      <c r="AB14" s="0" t="n">
        <v>0</v>
      </c>
      <c r="AC14" s="0" t="n">
        <v>0</v>
      </c>
      <c r="AD14" s="0" t="n">
        <v>0</v>
      </c>
      <c r="AE14" s="0" t="n">
        <v>2</v>
      </c>
      <c r="AF14" s="0" t="n">
        <v>0</v>
      </c>
      <c r="AG14" s="0" t="n">
        <v>0</v>
      </c>
      <c r="AH14" s="0" t="n">
        <v>0</v>
      </c>
      <c r="AI14" s="0" t="n">
        <v>0</v>
      </c>
      <c r="AJ14" s="0" t="n">
        <v>0</v>
      </c>
      <c r="AK14" s="0" t="n">
        <v>0</v>
      </c>
      <c r="AL14" s="0" t="n">
        <v>0</v>
      </c>
      <c r="AM14" s="0" t="n">
        <v>0</v>
      </c>
      <c r="AN14" s="0" t="n">
        <v>0</v>
      </c>
      <c r="AO14" s="0" t="n">
        <v>99</v>
      </c>
      <c r="AP14" s="0" t="n">
        <v>105</v>
      </c>
    </row>
    <row r="15" customFormat="false" ht="12.8" hidden="false" customHeight="false" outlineLevel="0" collapsed="false">
      <c r="A15" s="0" t="s">
        <v>279</v>
      </c>
      <c r="B15" s="0" t="n">
        <v>39</v>
      </c>
      <c r="C15" s="0" t="n">
        <v>0</v>
      </c>
      <c r="D15" s="0" t="n">
        <v>1</v>
      </c>
      <c r="E15" s="0" t="n">
        <v>0</v>
      </c>
      <c r="F15" s="0" t="n">
        <v>0</v>
      </c>
      <c r="G15" s="0" t="n">
        <v>0</v>
      </c>
      <c r="H15" s="0" t="n">
        <v>0</v>
      </c>
      <c r="I15" s="0" t="n">
        <v>0</v>
      </c>
      <c r="J15" s="0" t="n">
        <v>0</v>
      </c>
      <c r="K15" s="0" t="n">
        <v>0</v>
      </c>
      <c r="L15" s="0" t="n">
        <v>2</v>
      </c>
      <c r="M15" s="0" t="n">
        <v>0</v>
      </c>
      <c r="N15" s="0" t="n">
        <v>0</v>
      </c>
      <c r="O15" s="0" t="n">
        <v>0</v>
      </c>
      <c r="P15" s="0" t="n">
        <v>0</v>
      </c>
      <c r="Q15" s="0" t="n">
        <v>0</v>
      </c>
      <c r="R15" s="0" t="n">
        <v>0</v>
      </c>
      <c r="S15" s="0" t="n">
        <v>0</v>
      </c>
      <c r="T15" s="0" t="n">
        <v>0</v>
      </c>
      <c r="U15" s="0" t="n">
        <v>0</v>
      </c>
      <c r="V15" s="0" t="n">
        <v>0</v>
      </c>
      <c r="W15" s="0" t="n">
        <v>0</v>
      </c>
      <c r="X15" s="0" t="n">
        <v>0</v>
      </c>
      <c r="Y15" s="0" t="n">
        <v>0</v>
      </c>
      <c r="Z15" s="0" t="n">
        <v>0</v>
      </c>
      <c r="AA15" s="0" t="n">
        <v>0</v>
      </c>
      <c r="AB15" s="0" t="n">
        <v>0</v>
      </c>
      <c r="AC15" s="0" t="n">
        <v>0</v>
      </c>
      <c r="AD15" s="0" t="n">
        <v>0</v>
      </c>
      <c r="AE15" s="0" t="n">
        <v>0</v>
      </c>
      <c r="AF15" s="0" t="n">
        <v>11</v>
      </c>
      <c r="AG15" s="0" t="n">
        <v>0</v>
      </c>
      <c r="AH15" s="0" t="n">
        <v>0</v>
      </c>
      <c r="AI15" s="0" t="n">
        <v>0</v>
      </c>
      <c r="AJ15" s="0" t="n">
        <v>0</v>
      </c>
      <c r="AK15" s="0" t="n">
        <v>0</v>
      </c>
      <c r="AL15" s="0" t="n">
        <v>0</v>
      </c>
      <c r="AM15" s="0" t="n">
        <v>0</v>
      </c>
      <c r="AN15" s="0" t="n">
        <v>0</v>
      </c>
      <c r="AO15" s="0" t="n">
        <v>0</v>
      </c>
      <c r="AP15" s="0" t="n">
        <v>53</v>
      </c>
    </row>
    <row r="16" customFormat="false" ht="12.8" hidden="false" customHeight="false" outlineLevel="0" collapsed="false">
      <c r="A16" s="0" t="s">
        <v>282</v>
      </c>
      <c r="B16" s="0" t="n">
        <v>27</v>
      </c>
      <c r="C16" s="0" t="n">
        <v>0</v>
      </c>
      <c r="D16" s="0" t="n">
        <v>0</v>
      </c>
      <c r="E16" s="0" t="n">
        <v>0</v>
      </c>
      <c r="F16" s="0" t="n">
        <v>0</v>
      </c>
      <c r="G16" s="0" t="n">
        <v>1</v>
      </c>
      <c r="H16" s="0" t="n">
        <v>0</v>
      </c>
      <c r="I16" s="0" t="n">
        <v>0</v>
      </c>
      <c r="J16" s="0" t="n">
        <v>0</v>
      </c>
      <c r="K16" s="0" t="n">
        <v>0</v>
      </c>
      <c r="L16" s="0" t="n">
        <v>0</v>
      </c>
      <c r="M16" s="0" t="n">
        <v>0</v>
      </c>
      <c r="N16" s="0" t="n">
        <v>0</v>
      </c>
      <c r="O16" s="0" t="n">
        <v>0</v>
      </c>
      <c r="P16" s="0" t="n">
        <v>0</v>
      </c>
      <c r="Q16" s="0" t="n">
        <v>3</v>
      </c>
      <c r="R16" s="0" t="n">
        <v>0</v>
      </c>
      <c r="S16" s="0" t="n">
        <v>0</v>
      </c>
      <c r="T16" s="0" t="n">
        <v>0</v>
      </c>
      <c r="U16" s="0" t="n">
        <v>0</v>
      </c>
      <c r="V16" s="0" t="n">
        <v>0</v>
      </c>
      <c r="W16" s="0" t="n">
        <v>0</v>
      </c>
      <c r="X16" s="0" t="n">
        <v>1</v>
      </c>
      <c r="Y16" s="0" t="n">
        <v>0</v>
      </c>
      <c r="Z16" s="0" t="n">
        <v>1</v>
      </c>
      <c r="AA16" s="0" t="n">
        <v>0</v>
      </c>
      <c r="AB16" s="0" t="n">
        <v>0</v>
      </c>
      <c r="AC16" s="0" t="n">
        <v>3</v>
      </c>
      <c r="AD16" s="0" t="n">
        <v>0</v>
      </c>
      <c r="AE16" s="0" t="n">
        <v>2</v>
      </c>
      <c r="AF16" s="0" t="n">
        <v>0</v>
      </c>
      <c r="AG16" s="0" t="n">
        <v>6</v>
      </c>
      <c r="AH16" s="0" t="n">
        <v>2</v>
      </c>
      <c r="AI16" s="0" t="n">
        <v>0</v>
      </c>
      <c r="AJ16" s="0" t="n">
        <v>1</v>
      </c>
      <c r="AK16" s="0" t="n">
        <v>1</v>
      </c>
      <c r="AL16" s="0" t="n">
        <v>0</v>
      </c>
      <c r="AM16" s="0" t="n">
        <v>5</v>
      </c>
      <c r="AN16" s="0" t="n">
        <v>0</v>
      </c>
      <c r="AO16" s="0" t="n">
        <v>4</v>
      </c>
      <c r="AP16" s="0" t="n">
        <v>57</v>
      </c>
    </row>
    <row r="17" customFormat="false" ht="12.8" hidden="false" customHeight="false" outlineLevel="0" collapsed="false">
      <c r="A17" s="0" t="s">
        <v>285</v>
      </c>
      <c r="B17" s="0" t="n">
        <v>13</v>
      </c>
      <c r="C17" s="0" t="n">
        <v>0</v>
      </c>
      <c r="D17" s="0" t="n">
        <v>2</v>
      </c>
      <c r="E17" s="0" t="n">
        <v>0</v>
      </c>
      <c r="F17" s="0" t="n">
        <v>0</v>
      </c>
      <c r="G17" s="0" t="n">
        <v>0</v>
      </c>
      <c r="H17" s="0" t="n">
        <v>0</v>
      </c>
      <c r="I17" s="0" t="n">
        <v>0</v>
      </c>
      <c r="J17" s="0" t="n">
        <v>0</v>
      </c>
      <c r="K17" s="0" t="n">
        <v>0</v>
      </c>
      <c r="L17" s="0" t="n">
        <v>5</v>
      </c>
      <c r="M17" s="0" t="n">
        <v>1</v>
      </c>
      <c r="N17" s="0" t="n">
        <v>0</v>
      </c>
      <c r="O17" s="0" t="n">
        <v>0</v>
      </c>
      <c r="P17" s="0" t="n">
        <v>0</v>
      </c>
      <c r="Q17" s="0" t="n">
        <v>0</v>
      </c>
      <c r="R17" s="0" t="n">
        <v>0</v>
      </c>
      <c r="S17" s="0" t="n">
        <v>0</v>
      </c>
      <c r="T17" s="0" t="n">
        <v>0</v>
      </c>
      <c r="U17" s="0" t="n">
        <v>2</v>
      </c>
      <c r="V17" s="0" t="n">
        <v>0</v>
      </c>
      <c r="W17" s="0" t="n">
        <v>0</v>
      </c>
      <c r="X17" s="0" t="n">
        <v>0</v>
      </c>
      <c r="Y17" s="0" t="n">
        <v>0</v>
      </c>
      <c r="Z17" s="0" t="n">
        <v>0</v>
      </c>
      <c r="AA17" s="0" t="n">
        <v>0</v>
      </c>
      <c r="AB17" s="0" t="n">
        <v>0</v>
      </c>
      <c r="AC17" s="0" t="n">
        <v>0</v>
      </c>
      <c r="AD17" s="0" t="n">
        <v>0</v>
      </c>
      <c r="AE17" s="0" t="n">
        <v>1</v>
      </c>
      <c r="AF17" s="0" t="n">
        <v>0</v>
      </c>
      <c r="AG17" s="0" t="n">
        <v>0</v>
      </c>
      <c r="AH17" s="0" t="n">
        <v>0</v>
      </c>
      <c r="AI17" s="0" t="n">
        <v>0</v>
      </c>
      <c r="AJ17" s="0" t="n">
        <v>0</v>
      </c>
      <c r="AK17" s="0" t="n">
        <v>0</v>
      </c>
      <c r="AL17" s="0" t="n">
        <v>0</v>
      </c>
      <c r="AM17" s="0" t="n">
        <v>0</v>
      </c>
      <c r="AN17" s="0" t="n">
        <v>0</v>
      </c>
      <c r="AO17" s="0" t="n">
        <v>10</v>
      </c>
      <c r="AP17" s="0" t="n">
        <v>34</v>
      </c>
    </row>
    <row r="18" customFormat="false" ht="12.8" hidden="false" customHeight="false" outlineLevel="0" collapsed="false">
      <c r="A18" s="0" t="s">
        <v>288</v>
      </c>
      <c r="B18" s="0" t="n">
        <v>47</v>
      </c>
      <c r="C18" s="0" t="n">
        <v>0</v>
      </c>
      <c r="D18" s="0" t="n">
        <v>15</v>
      </c>
      <c r="E18" s="0" t="n">
        <v>0</v>
      </c>
      <c r="F18" s="0" t="n">
        <v>0</v>
      </c>
      <c r="G18" s="0" t="n">
        <v>0</v>
      </c>
      <c r="H18" s="0" t="n">
        <v>0</v>
      </c>
      <c r="I18" s="0" t="n">
        <v>0</v>
      </c>
      <c r="J18" s="0" t="n">
        <v>0</v>
      </c>
      <c r="K18" s="0" t="n">
        <v>0</v>
      </c>
      <c r="L18" s="0" t="n">
        <v>0</v>
      </c>
      <c r="M18" s="0" t="n">
        <v>0</v>
      </c>
      <c r="N18" s="0" t="n">
        <v>0</v>
      </c>
      <c r="O18" s="0" t="n">
        <v>0</v>
      </c>
      <c r="P18" s="0" t="n">
        <v>0</v>
      </c>
      <c r="Q18" s="0" t="n">
        <v>10</v>
      </c>
      <c r="R18" s="0" t="n">
        <v>0</v>
      </c>
      <c r="S18" s="0" t="n">
        <v>0</v>
      </c>
      <c r="T18" s="0" t="n">
        <v>0</v>
      </c>
      <c r="U18" s="0" t="n">
        <v>0</v>
      </c>
      <c r="V18" s="0" t="n">
        <v>1</v>
      </c>
      <c r="W18" s="0" t="n">
        <v>0</v>
      </c>
      <c r="X18" s="0" t="n">
        <v>0</v>
      </c>
      <c r="Y18" s="0" t="n">
        <v>0</v>
      </c>
      <c r="Z18" s="0" t="n">
        <v>0</v>
      </c>
      <c r="AA18" s="0" t="n">
        <v>0</v>
      </c>
      <c r="AB18" s="0" t="n">
        <v>0</v>
      </c>
      <c r="AC18" s="0" t="n">
        <v>0</v>
      </c>
      <c r="AD18" s="0" t="n">
        <v>0</v>
      </c>
      <c r="AE18" s="0" t="n">
        <v>2</v>
      </c>
      <c r="AF18" s="0" t="n">
        <v>51</v>
      </c>
      <c r="AG18" s="0" t="n">
        <v>10</v>
      </c>
      <c r="AH18" s="0" t="n">
        <v>0</v>
      </c>
      <c r="AI18" s="0" t="n">
        <v>0</v>
      </c>
      <c r="AJ18" s="0" t="n">
        <v>0</v>
      </c>
      <c r="AK18" s="0" t="n">
        <v>0</v>
      </c>
      <c r="AL18" s="0" t="n">
        <v>5</v>
      </c>
      <c r="AM18" s="0" t="n">
        <v>0</v>
      </c>
      <c r="AN18" s="0" t="n">
        <v>0</v>
      </c>
      <c r="AO18" s="0" t="n">
        <v>7</v>
      </c>
      <c r="AP18" s="0" t="n">
        <v>148</v>
      </c>
    </row>
    <row r="19" customFormat="false" ht="12.8" hidden="false" customHeight="false" outlineLevel="0" collapsed="false">
      <c r="A19" s="0" t="s">
        <v>291</v>
      </c>
      <c r="B19" s="0" t="n">
        <v>50</v>
      </c>
      <c r="C19" s="0" t="n">
        <v>0</v>
      </c>
      <c r="D19" s="0" t="n">
        <v>2</v>
      </c>
      <c r="E19" s="0" t="n">
        <v>0</v>
      </c>
      <c r="F19" s="0" t="n">
        <v>0</v>
      </c>
      <c r="G19" s="0" t="n">
        <v>0</v>
      </c>
      <c r="H19" s="0" t="n">
        <v>6</v>
      </c>
      <c r="I19" s="0" t="n">
        <v>4</v>
      </c>
      <c r="J19" s="0" t="n">
        <v>0</v>
      </c>
      <c r="K19" s="0" t="n">
        <v>0</v>
      </c>
      <c r="L19" s="0" t="n">
        <v>0</v>
      </c>
      <c r="M19" s="0" t="n">
        <v>8</v>
      </c>
      <c r="N19" s="0" t="n">
        <v>1</v>
      </c>
      <c r="O19" s="0" t="n">
        <v>0</v>
      </c>
      <c r="P19" s="0" t="n">
        <v>16</v>
      </c>
      <c r="Q19" s="0" t="n">
        <v>3</v>
      </c>
      <c r="R19" s="0" t="n">
        <v>0</v>
      </c>
      <c r="S19" s="0" t="n">
        <v>0</v>
      </c>
      <c r="T19" s="0" t="n">
        <v>0</v>
      </c>
      <c r="U19" s="0" t="n">
        <v>3</v>
      </c>
      <c r="V19" s="0" t="n">
        <v>0</v>
      </c>
      <c r="W19" s="0" t="n">
        <v>0</v>
      </c>
      <c r="X19" s="0" t="n">
        <v>0</v>
      </c>
      <c r="Y19" s="0" t="n">
        <v>0</v>
      </c>
      <c r="Z19" s="0" t="n">
        <v>0</v>
      </c>
      <c r="AA19" s="0" t="n">
        <v>0</v>
      </c>
      <c r="AB19" s="0" t="n">
        <v>0</v>
      </c>
      <c r="AC19" s="0" t="n">
        <v>0</v>
      </c>
      <c r="AD19" s="0" t="n">
        <v>1</v>
      </c>
      <c r="AE19" s="0" t="n">
        <v>3</v>
      </c>
      <c r="AF19" s="0" t="n">
        <v>0</v>
      </c>
      <c r="AG19" s="0" t="n">
        <v>4</v>
      </c>
      <c r="AH19" s="0" t="n">
        <v>1</v>
      </c>
      <c r="AI19" s="0" t="n">
        <v>0</v>
      </c>
      <c r="AJ19" s="0" t="n">
        <v>10</v>
      </c>
      <c r="AK19" s="0" t="n">
        <v>0</v>
      </c>
      <c r="AL19" s="0" t="n">
        <v>7</v>
      </c>
      <c r="AM19" s="0" t="n">
        <v>0</v>
      </c>
      <c r="AN19" s="0" t="n">
        <v>0</v>
      </c>
      <c r="AO19" s="0" t="n">
        <v>0</v>
      </c>
      <c r="AP19" s="0" t="n">
        <v>119</v>
      </c>
    </row>
    <row r="20" customFormat="false" ht="12.8" hidden="false" customHeight="false" outlineLevel="0" collapsed="false">
      <c r="A20" s="0" t="s">
        <v>294</v>
      </c>
      <c r="B20" s="0" t="n">
        <v>46</v>
      </c>
      <c r="C20" s="0" t="n">
        <v>0</v>
      </c>
      <c r="D20" s="0" t="n">
        <v>8</v>
      </c>
      <c r="E20" s="0" t="n">
        <v>0</v>
      </c>
      <c r="F20" s="0" t="n">
        <v>0</v>
      </c>
      <c r="G20" s="0" t="n">
        <v>1</v>
      </c>
      <c r="H20" s="0" t="n">
        <v>0</v>
      </c>
      <c r="I20" s="0" t="n">
        <v>0</v>
      </c>
      <c r="J20" s="0" t="n">
        <v>0</v>
      </c>
      <c r="K20" s="0" t="n">
        <v>0</v>
      </c>
      <c r="L20" s="0" t="n">
        <v>0</v>
      </c>
      <c r="M20" s="0" t="n">
        <v>0</v>
      </c>
      <c r="N20" s="0" t="n">
        <v>0</v>
      </c>
      <c r="O20" s="0" t="n">
        <v>1</v>
      </c>
      <c r="P20" s="0" t="n">
        <v>5</v>
      </c>
      <c r="Q20" s="0" t="n">
        <v>0</v>
      </c>
      <c r="R20" s="0" t="n">
        <v>1</v>
      </c>
      <c r="S20" s="0" t="n">
        <v>0</v>
      </c>
      <c r="T20" s="0" t="n">
        <v>0</v>
      </c>
      <c r="U20" s="0" t="n">
        <v>3</v>
      </c>
      <c r="V20" s="0" t="n">
        <v>0</v>
      </c>
      <c r="W20" s="0" t="n">
        <v>0</v>
      </c>
      <c r="X20" s="0" t="n">
        <v>2</v>
      </c>
      <c r="Y20" s="0" t="n">
        <v>0</v>
      </c>
      <c r="Z20" s="0" t="n">
        <v>3</v>
      </c>
      <c r="AA20" s="0" t="n">
        <v>1</v>
      </c>
      <c r="AB20" s="0" t="n">
        <v>0</v>
      </c>
      <c r="AC20" s="0" t="n">
        <v>3</v>
      </c>
      <c r="AD20" s="0" t="n">
        <v>0</v>
      </c>
      <c r="AE20" s="0" t="n">
        <v>3</v>
      </c>
      <c r="AF20" s="0" t="n">
        <v>0</v>
      </c>
      <c r="AG20" s="0" t="n">
        <v>0</v>
      </c>
      <c r="AH20" s="0" t="n">
        <v>1</v>
      </c>
      <c r="AI20" s="0" t="n">
        <v>0</v>
      </c>
      <c r="AJ20" s="0" t="n">
        <v>0</v>
      </c>
      <c r="AK20" s="0" t="n">
        <v>2</v>
      </c>
      <c r="AL20" s="0" t="n">
        <v>0</v>
      </c>
      <c r="AM20" s="0" t="n">
        <v>0</v>
      </c>
      <c r="AN20" s="0" t="n">
        <v>0</v>
      </c>
      <c r="AO20" s="0" t="n">
        <v>4</v>
      </c>
      <c r="AP20" s="0" t="n">
        <v>84</v>
      </c>
    </row>
    <row r="21" customFormat="false" ht="12.8" hidden="false" customHeight="false" outlineLevel="0" collapsed="false">
      <c r="A21" s="0" t="s">
        <v>296</v>
      </c>
      <c r="B21" s="0" t="n">
        <v>1</v>
      </c>
      <c r="C21" s="0" t="n">
        <v>0</v>
      </c>
      <c r="D21" s="0" t="n">
        <v>0</v>
      </c>
      <c r="E21" s="0" t="n">
        <v>0</v>
      </c>
      <c r="F21" s="0" t="n">
        <v>0</v>
      </c>
      <c r="G21" s="0" t="n">
        <v>0</v>
      </c>
      <c r="H21" s="0" t="n">
        <v>1</v>
      </c>
      <c r="I21" s="0" t="n">
        <v>0</v>
      </c>
      <c r="J21" s="0" t="n">
        <v>0</v>
      </c>
      <c r="K21" s="0" t="n">
        <v>0</v>
      </c>
      <c r="L21" s="0" t="n">
        <v>0</v>
      </c>
      <c r="M21" s="0" t="n">
        <v>0</v>
      </c>
      <c r="N21" s="0" t="n">
        <v>0</v>
      </c>
      <c r="O21" s="0" t="n">
        <v>0</v>
      </c>
      <c r="P21" s="0" t="n">
        <v>0</v>
      </c>
      <c r="Q21" s="0" t="n">
        <v>0</v>
      </c>
      <c r="R21" s="0" t="n">
        <v>0</v>
      </c>
      <c r="S21" s="0" t="n">
        <v>0</v>
      </c>
      <c r="T21" s="0" t="n">
        <v>0</v>
      </c>
      <c r="U21" s="0" t="n">
        <v>0</v>
      </c>
      <c r="V21" s="0" t="n">
        <v>0</v>
      </c>
      <c r="W21" s="0" t="n">
        <v>0</v>
      </c>
      <c r="X21" s="0" t="n">
        <v>0</v>
      </c>
      <c r="Y21" s="0" t="n">
        <v>0</v>
      </c>
      <c r="Z21" s="0" t="n">
        <v>0</v>
      </c>
      <c r="AA21" s="0" t="n">
        <v>0</v>
      </c>
      <c r="AB21" s="0" t="n">
        <v>0</v>
      </c>
      <c r="AC21" s="0" t="n">
        <v>0</v>
      </c>
      <c r="AD21" s="0" t="n">
        <v>0</v>
      </c>
      <c r="AE21" s="0" t="n">
        <v>0</v>
      </c>
      <c r="AF21" s="0" t="n">
        <v>0</v>
      </c>
      <c r="AG21" s="0" t="n">
        <v>0</v>
      </c>
      <c r="AH21" s="0" t="n">
        <v>0</v>
      </c>
      <c r="AI21" s="0" t="n">
        <v>0</v>
      </c>
      <c r="AJ21" s="0" t="n">
        <v>0</v>
      </c>
      <c r="AK21" s="0" t="n">
        <v>0</v>
      </c>
      <c r="AL21" s="0" t="n">
        <v>0</v>
      </c>
      <c r="AM21" s="0" t="n">
        <v>0</v>
      </c>
      <c r="AN21" s="0" t="n">
        <v>0</v>
      </c>
      <c r="AO21" s="0" t="n">
        <v>3</v>
      </c>
      <c r="AP21" s="0" t="n">
        <v>5</v>
      </c>
    </row>
    <row r="22" customFormat="false" ht="12.8" hidden="false" customHeight="false" outlineLevel="0" collapsed="false">
      <c r="A22" s="0" t="s">
        <v>306</v>
      </c>
      <c r="B22" s="0" t="n">
        <v>3</v>
      </c>
      <c r="C22" s="0" t="n">
        <v>0</v>
      </c>
      <c r="D22" s="0" t="n">
        <v>0</v>
      </c>
      <c r="E22" s="0" t="n">
        <v>0</v>
      </c>
      <c r="F22" s="0" t="n">
        <v>0</v>
      </c>
      <c r="G22" s="0" t="n">
        <v>0</v>
      </c>
      <c r="H22" s="0" t="n">
        <v>3</v>
      </c>
      <c r="I22" s="0" t="n">
        <v>0</v>
      </c>
      <c r="J22" s="0" t="n">
        <v>0</v>
      </c>
      <c r="K22" s="0" t="n">
        <v>6</v>
      </c>
      <c r="L22" s="0" t="n">
        <v>0</v>
      </c>
      <c r="M22" s="0" t="n">
        <v>2</v>
      </c>
      <c r="N22" s="0" t="n">
        <v>5</v>
      </c>
      <c r="O22" s="0" t="n">
        <v>0</v>
      </c>
      <c r="P22" s="0" t="n">
        <v>0</v>
      </c>
      <c r="Q22" s="0" t="n">
        <v>0</v>
      </c>
      <c r="R22" s="0" t="n">
        <v>0</v>
      </c>
      <c r="S22" s="0" t="n">
        <v>0</v>
      </c>
      <c r="T22" s="0" t="n">
        <v>0</v>
      </c>
      <c r="U22" s="0" t="n">
        <v>0</v>
      </c>
      <c r="V22" s="0" t="n">
        <v>0</v>
      </c>
      <c r="W22" s="0" t="n">
        <v>0</v>
      </c>
      <c r="X22" s="0" t="n">
        <v>0</v>
      </c>
      <c r="Y22" s="0" t="n">
        <v>0</v>
      </c>
      <c r="Z22" s="0" t="n">
        <v>0</v>
      </c>
      <c r="AA22" s="0" t="n">
        <v>0</v>
      </c>
      <c r="AB22" s="0" t="n">
        <v>0</v>
      </c>
      <c r="AC22" s="0" t="n">
        <v>0</v>
      </c>
      <c r="AD22" s="0" t="n">
        <v>0</v>
      </c>
      <c r="AE22" s="0" t="n">
        <v>0</v>
      </c>
      <c r="AF22" s="0" t="n">
        <v>0</v>
      </c>
      <c r="AG22" s="0" t="n">
        <v>1</v>
      </c>
      <c r="AH22" s="0" t="n">
        <v>4</v>
      </c>
      <c r="AI22" s="0" t="n">
        <v>0</v>
      </c>
      <c r="AJ22" s="0" t="n">
        <v>0</v>
      </c>
      <c r="AK22" s="0" t="n">
        <v>0</v>
      </c>
      <c r="AL22" s="0" t="n">
        <v>3</v>
      </c>
      <c r="AM22" s="0" t="n">
        <v>0</v>
      </c>
      <c r="AN22" s="0" t="n">
        <v>0</v>
      </c>
      <c r="AO22" s="0" t="n">
        <v>2</v>
      </c>
      <c r="AP22" s="0" t="n">
        <v>29</v>
      </c>
    </row>
    <row r="23" customFormat="false" ht="12.8" hidden="false" customHeight="false" outlineLevel="0" collapsed="false">
      <c r="A23" s="0" t="s">
        <v>329</v>
      </c>
      <c r="B23" s="0" t="n">
        <v>2</v>
      </c>
      <c r="C23" s="0" t="n">
        <v>0</v>
      </c>
      <c r="D23" s="0" t="n">
        <v>0</v>
      </c>
      <c r="E23" s="0" t="n">
        <v>0</v>
      </c>
      <c r="F23" s="0" t="n">
        <v>0</v>
      </c>
      <c r="G23" s="0" t="n">
        <v>0</v>
      </c>
      <c r="H23" s="0" t="n">
        <v>0</v>
      </c>
      <c r="I23" s="0" t="n">
        <v>0</v>
      </c>
      <c r="J23" s="0" t="n">
        <v>0</v>
      </c>
      <c r="K23" s="0" t="n">
        <v>0</v>
      </c>
      <c r="L23" s="0" t="n">
        <v>0</v>
      </c>
      <c r="M23" s="0" t="n">
        <v>0</v>
      </c>
      <c r="N23" s="0" t="n">
        <v>0</v>
      </c>
      <c r="O23" s="0" t="n">
        <v>0</v>
      </c>
      <c r="P23" s="0" t="n">
        <v>0</v>
      </c>
      <c r="Q23" s="0" t="n">
        <v>0</v>
      </c>
      <c r="R23" s="0" t="n">
        <v>0</v>
      </c>
      <c r="S23" s="0" t="n">
        <v>0</v>
      </c>
      <c r="T23" s="0" t="n">
        <v>0</v>
      </c>
      <c r="U23" s="0" t="n">
        <v>0</v>
      </c>
      <c r="V23" s="0" t="n">
        <v>0</v>
      </c>
      <c r="W23" s="0" t="n">
        <v>0</v>
      </c>
      <c r="X23" s="0" t="n">
        <v>0</v>
      </c>
      <c r="Y23" s="0" t="n">
        <v>0</v>
      </c>
      <c r="Z23" s="0" t="n">
        <v>0</v>
      </c>
      <c r="AA23" s="0" t="n">
        <v>0</v>
      </c>
      <c r="AB23" s="0" t="n">
        <v>0</v>
      </c>
      <c r="AC23" s="0" t="n">
        <v>0</v>
      </c>
      <c r="AD23" s="0" t="n">
        <v>0</v>
      </c>
      <c r="AE23" s="0" t="n">
        <v>0</v>
      </c>
      <c r="AF23" s="0" t="n">
        <v>1</v>
      </c>
      <c r="AG23" s="0" t="n">
        <v>0</v>
      </c>
      <c r="AH23" s="0" t="n">
        <v>0</v>
      </c>
      <c r="AI23" s="0" t="n">
        <v>0</v>
      </c>
      <c r="AJ23" s="0" t="n">
        <v>0</v>
      </c>
      <c r="AK23" s="0" t="n">
        <v>0</v>
      </c>
      <c r="AL23" s="0" t="n">
        <v>0</v>
      </c>
      <c r="AM23" s="0" t="n">
        <v>0</v>
      </c>
      <c r="AN23" s="0" t="n">
        <v>0</v>
      </c>
      <c r="AO23" s="0" t="n">
        <v>0</v>
      </c>
      <c r="AP23" s="0" t="n">
        <v>3</v>
      </c>
    </row>
    <row r="24" customFormat="false" ht="12.8" hidden="false" customHeight="false" outlineLevel="0" collapsed="false">
      <c r="A24" s="0" t="s">
        <v>361</v>
      </c>
      <c r="B24" s="0" t="n">
        <v>2</v>
      </c>
      <c r="C24" s="0" t="n">
        <v>0</v>
      </c>
      <c r="D24" s="0" t="n">
        <v>3</v>
      </c>
      <c r="E24" s="0" t="n">
        <v>0</v>
      </c>
      <c r="F24" s="0" t="n">
        <v>0</v>
      </c>
      <c r="G24" s="0" t="n">
        <v>0</v>
      </c>
      <c r="H24" s="0" t="n">
        <v>0</v>
      </c>
      <c r="I24" s="0" t="n">
        <v>0</v>
      </c>
      <c r="J24" s="0" t="n">
        <v>0</v>
      </c>
      <c r="K24" s="0" t="n">
        <v>0</v>
      </c>
      <c r="L24" s="0" t="n">
        <v>2</v>
      </c>
      <c r="M24" s="0" t="n">
        <v>0</v>
      </c>
      <c r="N24" s="0" t="n">
        <v>0</v>
      </c>
      <c r="O24" s="0" t="n">
        <v>0</v>
      </c>
      <c r="P24" s="0" t="n">
        <v>0</v>
      </c>
      <c r="Q24" s="0" t="n">
        <v>0</v>
      </c>
      <c r="R24" s="0" t="n">
        <v>0</v>
      </c>
      <c r="S24" s="0" t="n">
        <v>0</v>
      </c>
      <c r="T24" s="0" t="n">
        <v>0</v>
      </c>
      <c r="U24" s="0" t="n">
        <v>0</v>
      </c>
      <c r="V24" s="0" t="n">
        <v>0</v>
      </c>
      <c r="W24" s="0" t="n">
        <v>0</v>
      </c>
      <c r="X24" s="0" t="n">
        <v>0</v>
      </c>
      <c r="Y24" s="0" t="n">
        <v>1</v>
      </c>
      <c r="Z24" s="0" t="n">
        <v>1</v>
      </c>
      <c r="AA24" s="0" t="n">
        <v>0</v>
      </c>
      <c r="AB24" s="0" t="n">
        <v>0</v>
      </c>
      <c r="AC24" s="0" t="n">
        <v>1</v>
      </c>
      <c r="AD24" s="0" t="n">
        <v>0</v>
      </c>
      <c r="AE24" s="0" t="n">
        <v>1</v>
      </c>
      <c r="AF24" s="0" t="n">
        <v>0</v>
      </c>
      <c r="AG24" s="0" t="n">
        <v>0</v>
      </c>
      <c r="AH24" s="0" t="n">
        <v>0</v>
      </c>
      <c r="AI24" s="0" t="n">
        <v>0</v>
      </c>
      <c r="AJ24" s="0" t="n">
        <v>0</v>
      </c>
      <c r="AK24" s="0" t="n">
        <v>0</v>
      </c>
      <c r="AL24" s="0" t="n">
        <v>0</v>
      </c>
      <c r="AM24" s="0" t="n">
        <v>2</v>
      </c>
      <c r="AN24" s="0" t="n">
        <v>0</v>
      </c>
      <c r="AO24" s="0" t="n">
        <v>1</v>
      </c>
      <c r="AP24" s="0" t="n">
        <v>14</v>
      </c>
    </row>
    <row r="25" customFormat="false" ht="12.8" hidden="false" customHeight="false" outlineLevel="0" collapsed="false">
      <c r="A25" s="0" t="s">
        <v>367</v>
      </c>
      <c r="B25" s="0" t="n">
        <v>13</v>
      </c>
      <c r="C25" s="0" t="n">
        <v>0</v>
      </c>
      <c r="D25" s="0" t="n">
        <v>0</v>
      </c>
      <c r="E25" s="0" t="n">
        <v>0</v>
      </c>
      <c r="F25" s="0" t="n">
        <v>2</v>
      </c>
      <c r="G25" s="0" t="n">
        <v>0</v>
      </c>
      <c r="H25" s="0" t="n">
        <v>1</v>
      </c>
      <c r="I25" s="0" t="n">
        <v>3</v>
      </c>
      <c r="J25" s="0" t="n">
        <v>0</v>
      </c>
      <c r="K25" s="0" t="n">
        <v>0</v>
      </c>
      <c r="L25" s="0" t="n">
        <v>0</v>
      </c>
      <c r="M25" s="0" t="n">
        <v>1</v>
      </c>
      <c r="N25" s="0" t="n">
        <v>0</v>
      </c>
      <c r="O25" s="0" t="n">
        <v>0</v>
      </c>
      <c r="P25" s="0" t="n">
        <v>1</v>
      </c>
      <c r="Q25" s="0" t="n">
        <v>0</v>
      </c>
      <c r="R25" s="0" t="n">
        <v>9</v>
      </c>
      <c r="S25" s="0" t="n">
        <v>0</v>
      </c>
      <c r="T25" s="0" t="n">
        <v>1</v>
      </c>
      <c r="U25" s="0" t="n">
        <v>0</v>
      </c>
      <c r="V25" s="0" t="n">
        <v>0</v>
      </c>
      <c r="W25" s="0" t="n">
        <v>0</v>
      </c>
      <c r="X25" s="0" t="n">
        <v>3</v>
      </c>
      <c r="Y25" s="0" t="n">
        <v>2</v>
      </c>
      <c r="Z25" s="0" t="n">
        <v>7</v>
      </c>
      <c r="AA25" s="0" t="n">
        <v>0</v>
      </c>
      <c r="AB25" s="0" t="n">
        <v>1</v>
      </c>
      <c r="AC25" s="0" t="n">
        <v>0</v>
      </c>
      <c r="AD25" s="0" t="n">
        <v>0</v>
      </c>
      <c r="AE25" s="0" t="n">
        <v>6</v>
      </c>
      <c r="AF25" s="0" t="n">
        <v>0</v>
      </c>
      <c r="AG25" s="0" t="n">
        <v>0</v>
      </c>
      <c r="AH25" s="0" t="n">
        <v>0</v>
      </c>
      <c r="AI25" s="0" t="n">
        <v>0</v>
      </c>
      <c r="AJ25" s="0" t="n">
        <v>0</v>
      </c>
      <c r="AK25" s="0" t="n">
        <v>0</v>
      </c>
      <c r="AL25" s="0" t="n">
        <v>0</v>
      </c>
      <c r="AM25" s="0" t="n">
        <v>0</v>
      </c>
      <c r="AN25" s="0" t="n">
        <v>0</v>
      </c>
      <c r="AO25" s="0" t="n">
        <v>5</v>
      </c>
      <c r="AP25" s="0" t="n">
        <v>55</v>
      </c>
    </row>
    <row r="26" customFormat="false" ht="12.8" hidden="false" customHeight="false" outlineLevel="0" collapsed="false">
      <c r="A26" s="0" t="s">
        <v>370</v>
      </c>
      <c r="B26" s="0" t="n">
        <v>9</v>
      </c>
      <c r="C26" s="0" t="n">
        <v>0</v>
      </c>
      <c r="D26" s="0" t="n">
        <v>0</v>
      </c>
      <c r="E26" s="0" t="n">
        <v>0</v>
      </c>
      <c r="F26" s="0" t="n">
        <v>0</v>
      </c>
      <c r="G26" s="0" t="n">
        <v>0</v>
      </c>
      <c r="H26" s="0" t="n">
        <v>0</v>
      </c>
      <c r="I26" s="0" t="n">
        <v>0</v>
      </c>
      <c r="J26" s="0" t="n">
        <v>0</v>
      </c>
      <c r="K26" s="0" t="n">
        <v>0</v>
      </c>
      <c r="L26" s="0" t="n">
        <v>0</v>
      </c>
      <c r="M26" s="0" t="n">
        <v>0</v>
      </c>
      <c r="N26" s="0" t="n">
        <v>0</v>
      </c>
      <c r="O26" s="0" t="n">
        <v>0</v>
      </c>
      <c r="P26" s="0" t="n">
        <v>1</v>
      </c>
      <c r="Q26" s="0" t="n">
        <v>2</v>
      </c>
      <c r="R26" s="0" t="n">
        <v>0</v>
      </c>
      <c r="S26" s="0" t="n">
        <v>0</v>
      </c>
      <c r="T26" s="0" t="n">
        <v>0</v>
      </c>
      <c r="U26" s="0" t="n">
        <v>4</v>
      </c>
      <c r="V26" s="0" t="n">
        <v>0</v>
      </c>
      <c r="W26" s="0" t="n">
        <v>2</v>
      </c>
      <c r="X26" s="0" t="n">
        <v>0</v>
      </c>
      <c r="Y26" s="0" t="n">
        <v>0</v>
      </c>
      <c r="Z26" s="0" t="n">
        <v>0</v>
      </c>
      <c r="AA26" s="0" t="n">
        <v>0</v>
      </c>
      <c r="AB26" s="0" t="n">
        <v>0</v>
      </c>
      <c r="AC26" s="0" t="n">
        <v>1</v>
      </c>
      <c r="AD26" s="0" t="n">
        <v>0</v>
      </c>
      <c r="AE26" s="0" t="n">
        <v>2</v>
      </c>
      <c r="AF26" s="0" t="n">
        <v>0</v>
      </c>
      <c r="AG26" s="0" t="n">
        <v>5</v>
      </c>
      <c r="AH26" s="0" t="n">
        <v>0</v>
      </c>
      <c r="AI26" s="0" t="n">
        <v>0</v>
      </c>
      <c r="AJ26" s="0" t="n">
        <v>0</v>
      </c>
      <c r="AK26" s="0" t="n">
        <v>2</v>
      </c>
      <c r="AL26" s="0" t="n">
        <v>0</v>
      </c>
      <c r="AM26" s="0" t="n">
        <v>4</v>
      </c>
      <c r="AN26" s="0" t="n">
        <v>0</v>
      </c>
      <c r="AO26" s="0" t="n">
        <v>6</v>
      </c>
      <c r="AP26" s="0" t="n">
        <v>38</v>
      </c>
    </row>
    <row r="27" customFormat="false" ht="12.8" hidden="false" customHeight="false" outlineLevel="0" collapsed="false">
      <c r="A27" s="0" t="s">
        <v>372</v>
      </c>
      <c r="B27" s="0" t="n">
        <v>11</v>
      </c>
      <c r="C27" s="0" t="n">
        <v>0</v>
      </c>
      <c r="D27" s="0" t="n">
        <v>0</v>
      </c>
      <c r="E27" s="0" t="n">
        <v>0</v>
      </c>
      <c r="F27" s="0" t="n">
        <v>0</v>
      </c>
      <c r="G27" s="0" t="n">
        <v>0</v>
      </c>
      <c r="H27" s="0" t="n">
        <v>2</v>
      </c>
      <c r="I27" s="0" t="n">
        <v>1</v>
      </c>
      <c r="J27" s="0" t="n">
        <v>0</v>
      </c>
      <c r="K27" s="0" t="n">
        <v>0</v>
      </c>
      <c r="L27" s="0" t="n">
        <v>0</v>
      </c>
      <c r="M27" s="0" t="n">
        <v>1</v>
      </c>
      <c r="N27" s="0" t="n">
        <v>0</v>
      </c>
      <c r="O27" s="0" t="n">
        <v>0</v>
      </c>
      <c r="P27" s="0" t="n">
        <v>0</v>
      </c>
      <c r="Q27" s="0" t="n">
        <v>0</v>
      </c>
      <c r="R27" s="0" t="n">
        <v>0</v>
      </c>
      <c r="S27" s="0" t="n">
        <v>0</v>
      </c>
      <c r="T27" s="0" t="n">
        <v>0</v>
      </c>
      <c r="U27" s="0" t="n">
        <v>3</v>
      </c>
      <c r="V27" s="0" t="n">
        <v>0</v>
      </c>
      <c r="W27" s="0" t="n">
        <v>0</v>
      </c>
      <c r="X27" s="0" t="n">
        <v>2</v>
      </c>
      <c r="Y27" s="0" t="n">
        <v>0</v>
      </c>
      <c r="Z27" s="0" t="n">
        <v>1</v>
      </c>
      <c r="AA27" s="0" t="n">
        <v>2</v>
      </c>
      <c r="AB27" s="0" t="n">
        <v>0</v>
      </c>
      <c r="AC27" s="0" t="n">
        <v>0</v>
      </c>
      <c r="AD27" s="0" t="n">
        <v>4</v>
      </c>
      <c r="AE27" s="0" t="n">
        <v>2</v>
      </c>
      <c r="AF27" s="0" t="n">
        <v>0</v>
      </c>
      <c r="AG27" s="0" t="n">
        <v>3</v>
      </c>
      <c r="AH27" s="0" t="n">
        <v>0</v>
      </c>
      <c r="AI27" s="0" t="n">
        <v>1</v>
      </c>
      <c r="AJ27" s="0" t="n">
        <v>2</v>
      </c>
      <c r="AK27" s="0" t="n">
        <v>0</v>
      </c>
      <c r="AL27" s="0" t="n">
        <v>1</v>
      </c>
      <c r="AM27" s="0" t="n">
        <v>0</v>
      </c>
      <c r="AN27" s="0" t="n">
        <v>0</v>
      </c>
      <c r="AO27" s="0" t="n">
        <v>13</v>
      </c>
      <c r="AP27" s="0" t="n">
        <v>49</v>
      </c>
    </row>
    <row r="28" customFormat="false" ht="12.8" hidden="false" customHeight="false" outlineLevel="0" collapsed="false">
      <c r="A28" s="0" t="s">
        <v>380</v>
      </c>
      <c r="B28" s="0" t="n">
        <v>29</v>
      </c>
      <c r="C28" s="0" t="n">
        <v>0</v>
      </c>
      <c r="D28" s="0" t="n">
        <v>0</v>
      </c>
      <c r="E28" s="0" t="n">
        <v>0</v>
      </c>
      <c r="F28" s="0" t="n">
        <v>0</v>
      </c>
      <c r="G28" s="0" t="n">
        <v>0</v>
      </c>
      <c r="H28" s="0" t="n">
        <v>0</v>
      </c>
      <c r="I28" s="0" t="n">
        <v>0</v>
      </c>
      <c r="J28" s="0" t="n">
        <v>1</v>
      </c>
      <c r="K28" s="0" t="n">
        <v>0</v>
      </c>
      <c r="L28" s="0" t="n">
        <v>0</v>
      </c>
      <c r="M28" s="0" t="n">
        <v>0</v>
      </c>
      <c r="N28" s="0" t="n">
        <v>0</v>
      </c>
      <c r="O28" s="0" t="n">
        <v>0</v>
      </c>
      <c r="P28" s="0" t="n">
        <v>2</v>
      </c>
      <c r="Q28" s="0" t="n">
        <v>1</v>
      </c>
      <c r="R28" s="0" t="n">
        <v>0</v>
      </c>
      <c r="S28" s="0" t="n">
        <v>0</v>
      </c>
      <c r="T28" s="0" t="n">
        <v>0</v>
      </c>
      <c r="U28" s="0" t="n">
        <v>0</v>
      </c>
      <c r="V28" s="0" t="n">
        <v>0</v>
      </c>
      <c r="W28" s="0" t="n">
        <v>0</v>
      </c>
      <c r="X28" s="0" t="n">
        <v>0</v>
      </c>
      <c r="Y28" s="0" t="n">
        <v>0</v>
      </c>
      <c r="Z28" s="0" t="n">
        <v>0</v>
      </c>
      <c r="AA28" s="0" t="n">
        <v>2</v>
      </c>
      <c r="AB28" s="0" t="n">
        <v>0</v>
      </c>
      <c r="AC28" s="0" t="n">
        <v>0</v>
      </c>
      <c r="AD28" s="0" t="n">
        <v>0</v>
      </c>
      <c r="AE28" s="0" t="n">
        <v>3</v>
      </c>
      <c r="AF28" s="0" t="n">
        <v>0</v>
      </c>
      <c r="AG28" s="0" t="n">
        <v>0</v>
      </c>
      <c r="AH28" s="0" t="n">
        <v>0</v>
      </c>
      <c r="AI28" s="0" t="n">
        <v>0</v>
      </c>
      <c r="AJ28" s="0" t="n">
        <v>4</v>
      </c>
      <c r="AK28" s="0" t="n">
        <v>0</v>
      </c>
      <c r="AL28" s="0" t="n">
        <v>0</v>
      </c>
      <c r="AM28" s="0" t="n">
        <v>0</v>
      </c>
      <c r="AN28" s="0" t="n">
        <v>0</v>
      </c>
      <c r="AO28" s="0" t="n">
        <v>3</v>
      </c>
      <c r="AP28" s="0" t="n">
        <v>45</v>
      </c>
    </row>
    <row r="29" customFormat="false" ht="12.8" hidden="false" customHeight="false" outlineLevel="0" collapsed="false">
      <c r="A29" s="0" t="s">
        <v>561</v>
      </c>
      <c r="B29" s="0" t="n">
        <v>5</v>
      </c>
      <c r="C29" s="0" t="n">
        <v>0</v>
      </c>
      <c r="D29" s="0" t="n">
        <v>0</v>
      </c>
      <c r="E29" s="0" t="n">
        <v>0</v>
      </c>
      <c r="F29" s="0" t="n">
        <v>0</v>
      </c>
      <c r="G29" s="0" t="n">
        <v>0</v>
      </c>
      <c r="H29" s="0" t="n">
        <v>0</v>
      </c>
      <c r="I29" s="0" t="n">
        <v>0</v>
      </c>
      <c r="J29" s="0" t="n">
        <v>0</v>
      </c>
      <c r="K29" s="0" t="n">
        <v>0</v>
      </c>
      <c r="L29" s="0" t="n">
        <v>1</v>
      </c>
      <c r="M29" s="0" t="n">
        <v>0</v>
      </c>
      <c r="N29" s="0" t="n">
        <v>0</v>
      </c>
      <c r="O29" s="0" t="n">
        <v>0</v>
      </c>
      <c r="P29" s="0" t="n">
        <v>0</v>
      </c>
      <c r="Q29" s="0" t="n">
        <v>1</v>
      </c>
      <c r="R29" s="0" t="n">
        <v>0</v>
      </c>
      <c r="S29" s="0" t="n">
        <v>0</v>
      </c>
      <c r="T29" s="0" t="n">
        <v>0</v>
      </c>
      <c r="U29" s="0" t="n">
        <v>0</v>
      </c>
      <c r="V29" s="0" t="n">
        <v>0</v>
      </c>
      <c r="W29" s="0" t="n">
        <v>0</v>
      </c>
      <c r="X29" s="0" t="n">
        <v>0</v>
      </c>
      <c r="Y29" s="0" t="n">
        <v>0</v>
      </c>
      <c r="Z29" s="0" t="n">
        <v>0</v>
      </c>
      <c r="AA29" s="0" t="n">
        <v>0</v>
      </c>
      <c r="AB29" s="0" t="n">
        <v>0</v>
      </c>
      <c r="AC29" s="0" t="n">
        <v>0</v>
      </c>
      <c r="AD29" s="0" t="n">
        <v>0</v>
      </c>
      <c r="AE29" s="0" t="n">
        <v>0</v>
      </c>
      <c r="AF29" s="0" t="n">
        <v>2</v>
      </c>
      <c r="AG29" s="0" t="n">
        <v>0</v>
      </c>
      <c r="AH29" s="0" t="n">
        <v>0</v>
      </c>
      <c r="AI29" s="0" t="n">
        <v>0</v>
      </c>
      <c r="AJ29" s="0" t="n">
        <v>1</v>
      </c>
      <c r="AK29" s="0" t="n">
        <v>0</v>
      </c>
      <c r="AL29" s="0" t="n">
        <v>0</v>
      </c>
      <c r="AM29" s="0" t="n">
        <v>0</v>
      </c>
      <c r="AN29" s="0" t="n">
        <v>0</v>
      </c>
      <c r="AO29" s="0" t="n">
        <v>0</v>
      </c>
      <c r="AP29" s="0" t="n">
        <v>10</v>
      </c>
    </row>
    <row r="30" customFormat="false" ht="12.8" hidden="false" customHeight="false" outlineLevel="0" collapsed="false">
      <c r="A30" s="0" t="s">
        <v>562</v>
      </c>
      <c r="B30" s="0" t="n">
        <v>2</v>
      </c>
      <c r="C30" s="0" t="n">
        <v>0</v>
      </c>
      <c r="D30" s="0" t="n">
        <v>0</v>
      </c>
      <c r="E30" s="0" t="n">
        <v>0</v>
      </c>
      <c r="F30" s="0" t="n">
        <v>0</v>
      </c>
      <c r="G30" s="0" t="n">
        <v>0</v>
      </c>
      <c r="H30" s="0" t="n">
        <v>1</v>
      </c>
      <c r="I30" s="0" t="n">
        <v>6</v>
      </c>
      <c r="J30" s="0" t="n">
        <v>0</v>
      </c>
      <c r="K30" s="0" t="n">
        <v>0</v>
      </c>
      <c r="L30" s="0" t="n">
        <v>0</v>
      </c>
      <c r="M30" s="0" t="n">
        <v>1</v>
      </c>
      <c r="N30" s="0" t="n">
        <v>0</v>
      </c>
      <c r="O30" s="0" t="n">
        <v>0</v>
      </c>
      <c r="P30" s="0" t="n">
        <v>0</v>
      </c>
      <c r="Q30" s="0" t="n">
        <v>0</v>
      </c>
      <c r="R30" s="0" t="n">
        <v>0</v>
      </c>
      <c r="S30" s="0" t="n">
        <v>0</v>
      </c>
      <c r="T30" s="0" t="n">
        <v>0</v>
      </c>
      <c r="U30" s="0" t="n">
        <v>21</v>
      </c>
      <c r="V30" s="0" t="n">
        <v>0</v>
      </c>
      <c r="W30" s="0" t="n">
        <v>0</v>
      </c>
      <c r="X30" s="0" t="n">
        <v>13</v>
      </c>
      <c r="Y30" s="0" t="n">
        <v>0</v>
      </c>
      <c r="Z30" s="0" t="n">
        <v>0</v>
      </c>
      <c r="AA30" s="0" t="n">
        <v>0</v>
      </c>
      <c r="AB30" s="0" t="n">
        <v>0</v>
      </c>
      <c r="AC30" s="0" t="n">
        <v>0</v>
      </c>
      <c r="AD30" s="0" t="n">
        <v>0</v>
      </c>
      <c r="AE30" s="0" t="n">
        <v>0</v>
      </c>
      <c r="AF30" s="0" t="n">
        <v>0</v>
      </c>
      <c r="AG30" s="0" t="n">
        <v>0</v>
      </c>
      <c r="AH30" s="0" t="n">
        <v>0</v>
      </c>
      <c r="AI30" s="0" t="n">
        <v>0</v>
      </c>
      <c r="AJ30" s="0" t="n">
        <v>0</v>
      </c>
      <c r="AK30" s="0" t="n">
        <v>0</v>
      </c>
      <c r="AL30" s="0" t="n">
        <v>0</v>
      </c>
      <c r="AM30" s="0" t="n">
        <v>0</v>
      </c>
      <c r="AN30" s="0" t="n">
        <v>0</v>
      </c>
      <c r="AO30" s="0" t="n">
        <v>0</v>
      </c>
      <c r="AP30" s="0" t="n">
        <v>44</v>
      </c>
    </row>
    <row r="31" customFormat="false" ht="12.8" hidden="false" customHeight="false" outlineLevel="0" collapsed="false">
      <c r="A31" s="0" t="s">
        <v>437</v>
      </c>
      <c r="B31" s="0" t="n">
        <v>20</v>
      </c>
      <c r="C31" s="0" t="n">
        <v>0</v>
      </c>
      <c r="D31" s="0" t="n">
        <v>0</v>
      </c>
      <c r="E31" s="0" t="n">
        <v>0</v>
      </c>
      <c r="F31" s="0" t="n">
        <v>0</v>
      </c>
      <c r="G31" s="0" t="n">
        <v>0</v>
      </c>
      <c r="H31" s="0" t="n">
        <v>0</v>
      </c>
      <c r="I31" s="0" t="n">
        <v>0</v>
      </c>
      <c r="J31" s="0" t="n">
        <v>0</v>
      </c>
      <c r="K31" s="0" t="n">
        <v>0</v>
      </c>
      <c r="L31" s="0" t="n">
        <v>3</v>
      </c>
      <c r="M31" s="0" t="n">
        <v>0</v>
      </c>
      <c r="N31" s="0" t="n">
        <v>0</v>
      </c>
      <c r="O31" s="0" t="n">
        <v>0</v>
      </c>
      <c r="P31" s="0" t="n">
        <v>1</v>
      </c>
      <c r="Q31" s="0" t="n">
        <v>3</v>
      </c>
      <c r="R31" s="0" t="n">
        <v>0</v>
      </c>
      <c r="S31" s="0" t="n">
        <v>0</v>
      </c>
      <c r="T31" s="0" t="n">
        <v>0</v>
      </c>
      <c r="U31" s="0" t="n">
        <v>0</v>
      </c>
      <c r="V31" s="0" t="n">
        <v>0</v>
      </c>
      <c r="W31" s="0" t="n">
        <v>0</v>
      </c>
      <c r="X31" s="0" t="n">
        <v>0</v>
      </c>
      <c r="Y31" s="0" t="n">
        <v>0</v>
      </c>
      <c r="Z31" s="0" t="n">
        <v>0</v>
      </c>
      <c r="AA31" s="0" t="n">
        <v>0</v>
      </c>
      <c r="AB31" s="0" t="n">
        <v>0</v>
      </c>
      <c r="AC31" s="0" t="n">
        <v>4</v>
      </c>
      <c r="AD31" s="0" t="n">
        <v>0</v>
      </c>
      <c r="AE31" s="0" t="n">
        <v>6</v>
      </c>
      <c r="AF31" s="0" t="n">
        <v>10</v>
      </c>
      <c r="AG31" s="0" t="n">
        <v>0</v>
      </c>
      <c r="AH31" s="0" t="n">
        <v>0</v>
      </c>
      <c r="AI31" s="0" t="n">
        <v>0</v>
      </c>
      <c r="AJ31" s="0" t="n">
        <v>0</v>
      </c>
      <c r="AK31" s="0" t="n">
        <v>0</v>
      </c>
      <c r="AL31" s="0" t="n">
        <v>0</v>
      </c>
      <c r="AM31" s="0" t="n">
        <v>0</v>
      </c>
      <c r="AN31" s="0" t="n">
        <v>0</v>
      </c>
      <c r="AO31" s="0" t="n">
        <v>2</v>
      </c>
      <c r="AP31" s="0" t="n">
        <v>49</v>
      </c>
    </row>
    <row r="32" customFormat="false" ht="12.8" hidden="false" customHeight="false" outlineLevel="0" collapsed="false">
      <c r="A32" s="0" t="s">
        <v>449</v>
      </c>
      <c r="B32" s="0" t="n">
        <v>45</v>
      </c>
      <c r="C32" s="0" t="n">
        <v>0</v>
      </c>
      <c r="D32" s="0" t="n">
        <v>2</v>
      </c>
      <c r="E32" s="0" t="n">
        <v>0</v>
      </c>
      <c r="F32" s="0" t="n">
        <v>0</v>
      </c>
      <c r="G32" s="0" t="n">
        <v>1</v>
      </c>
      <c r="H32" s="0" t="n">
        <v>1</v>
      </c>
      <c r="I32" s="0" t="n">
        <v>0</v>
      </c>
      <c r="J32" s="0" t="n">
        <v>0</v>
      </c>
      <c r="K32" s="0" t="n">
        <v>0</v>
      </c>
      <c r="L32" s="0" t="n">
        <v>1</v>
      </c>
      <c r="M32" s="0" t="n">
        <v>0</v>
      </c>
      <c r="N32" s="0" t="n">
        <v>0</v>
      </c>
      <c r="O32" s="0" t="n">
        <v>0</v>
      </c>
      <c r="P32" s="0" t="n">
        <v>0</v>
      </c>
      <c r="Q32" s="0" t="n">
        <v>0</v>
      </c>
      <c r="R32" s="0" t="n">
        <v>0</v>
      </c>
      <c r="S32" s="0" t="n">
        <v>0</v>
      </c>
      <c r="T32" s="0" t="n">
        <v>0</v>
      </c>
      <c r="U32" s="0" t="n">
        <v>4</v>
      </c>
      <c r="V32" s="0" t="n">
        <v>0</v>
      </c>
      <c r="W32" s="0" t="n">
        <v>0</v>
      </c>
      <c r="X32" s="0" t="n">
        <v>6</v>
      </c>
      <c r="Y32" s="0" t="n">
        <v>1</v>
      </c>
      <c r="Z32" s="0" t="n">
        <v>0</v>
      </c>
      <c r="AA32" s="0" t="n">
        <v>1</v>
      </c>
      <c r="AB32" s="0" t="n">
        <v>0</v>
      </c>
      <c r="AC32" s="0" t="n">
        <v>1</v>
      </c>
      <c r="AD32" s="0" t="n">
        <v>0</v>
      </c>
      <c r="AE32" s="0" t="n">
        <v>8</v>
      </c>
      <c r="AF32" s="0" t="n">
        <v>13</v>
      </c>
      <c r="AG32" s="0" t="n">
        <v>0</v>
      </c>
      <c r="AH32" s="0" t="n">
        <v>0</v>
      </c>
      <c r="AI32" s="0" t="n">
        <v>0</v>
      </c>
      <c r="AJ32" s="0" t="n">
        <v>0</v>
      </c>
      <c r="AK32" s="0" t="n">
        <v>1</v>
      </c>
      <c r="AL32" s="0" t="n">
        <v>1</v>
      </c>
      <c r="AM32" s="0" t="n">
        <v>0</v>
      </c>
      <c r="AN32" s="0" t="n">
        <v>0</v>
      </c>
      <c r="AO32" s="0" t="n">
        <v>10</v>
      </c>
      <c r="AP32" s="0" t="n">
        <v>96</v>
      </c>
    </row>
    <row r="33" customFormat="false" ht="12.8" hidden="false" customHeight="false" outlineLevel="0" collapsed="false">
      <c r="A33" s="0" t="s">
        <v>563</v>
      </c>
      <c r="B33" s="0" t="n">
        <v>11</v>
      </c>
      <c r="C33" s="0" t="n">
        <v>0</v>
      </c>
      <c r="D33" s="0" t="n">
        <v>0</v>
      </c>
      <c r="E33" s="0" t="n">
        <v>0</v>
      </c>
      <c r="F33" s="0" t="n">
        <v>0</v>
      </c>
      <c r="G33" s="0" t="n">
        <v>0</v>
      </c>
      <c r="H33" s="0" t="n">
        <v>2</v>
      </c>
      <c r="I33" s="0" t="n">
        <v>1</v>
      </c>
      <c r="J33" s="0" t="n">
        <v>0</v>
      </c>
      <c r="K33" s="0" t="n">
        <v>0</v>
      </c>
      <c r="L33" s="0" t="n">
        <v>0</v>
      </c>
      <c r="M33" s="0" t="n">
        <v>0</v>
      </c>
      <c r="N33" s="0" t="n">
        <v>0</v>
      </c>
      <c r="O33" s="0" t="n">
        <v>0</v>
      </c>
      <c r="P33" s="0" t="n">
        <v>0</v>
      </c>
      <c r="Q33" s="0" t="n">
        <v>0</v>
      </c>
      <c r="R33" s="0" t="n">
        <v>1</v>
      </c>
      <c r="S33" s="0" t="n">
        <v>0</v>
      </c>
      <c r="T33" s="0" t="n">
        <v>0</v>
      </c>
      <c r="U33" s="0" t="n">
        <v>4</v>
      </c>
      <c r="V33" s="0" t="n">
        <v>0</v>
      </c>
      <c r="W33" s="0" t="n">
        <v>0</v>
      </c>
      <c r="X33" s="0" t="n">
        <v>14</v>
      </c>
      <c r="Y33" s="0" t="n">
        <v>0</v>
      </c>
      <c r="Z33" s="0" t="n">
        <v>6</v>
      </c>
      <c r="AA33" s="0" t="n">
        <v>1</v>
      </c>
      <c r="AB33" s="0" t="n">
        <v>0</v>
      </c>
      <c r="AC33" s="0" t="n">
        <v>0</v>
      </c>
      <c r="AD33" s="0" t="n">
        <v>0</v>
      </c>
      <c r="AE33" s="0" t="n">
        <v>2</v>
      </c>
      <c r="AF33" s="0" t="n">
        <v>0</v>
      </c>
      <c r="AG33" s="0" t="n">
        <v>0</v>
      </c>
      <c r="AH33" s="0" t="n">
        <v>0</v>
      </c>
      <c r="AI33" s="0" t="n">
        <v>0</v>
      </c>
      <c r="AJ33" s="0" t="n">
        <v>2</v>
      </c>
      <c r="AK33" s="0" t="n">
        <v>0</v>
      </c>
      <c r="AL33" s="0" t="n">
        <v>0</v>
      </c>
      <c r="AM33" s="0" t="n">
        <v>0</v>
      </c>
      <c r="AN33" s="0" t="n">
        <v>0</v>
      </c>
      <c r="AO33" s="0" t="n">
        <v>17</v>
      </c>
      <c r="AP33" s="0" t="n">
        <v>61</v>
      </c>
    </row>
    <row r="34" customFormat="false" ht="12.8" hidden="false" customHeight="false" outlineLevel="0" collapsed="false">
      <c r="A34" s="0" t="s">
        <v>488</v>
      </c>
      <c r="B34" s="0" t="n">
        <v>3</v>
      </c>
      <c r="C34" s="0" t="n">
        <v>7</v>
      </c>
      <c r="D34" s="0" t="n">
        <v>0</v>
      </c>
      <c r="E34" s="0" t="n">
        <v>0</v>
      </c>
      <c r="F34" s="0" t="n">
        <v>0</v>
      </c>
      <c r="G34" s="0" t="n">
        <v>0</v>
      </c>
      <c r="H34" s="0" t="n">
        <v>0</v>
      </c>
      <c r="I34" s="0" t="n">
        <v>0</v>
      </c>
      <c r="J34" s="0" t="n">
        <v>0</v>
      </c>
      <c r="K34" s="0" t="n">
        <v>0</v>
      </c>
      <c r="L34" s="0" t="n">
        <v>0</v>
      </c>
      <c r="M34" s="0" t="n">
        <v>0</v>
      </c>
      <c r="N34" s="0" t="n">
        <v>0</v>
      </c>
      <c r="O34" s="0" t="n">
        <v>0</v>
      </c>
      <c r="P34" s="0" t="n">
        <v>1</v>
      </c>
      <c r="Q34" s="0" t="n">
        <v>0</v>
      </c>
      <c r="R34" s="0" t="n">
        <v>0</v>
      </c>
      <c r="S34" s="0" t="n">
        <v>0</v>
      </c>
      <c r="T34" s="0" t="n">
        <v>0</v>
      </c>
      <c r="U34" s="0" t="n">
        <v>0</v>
      </c>
      <c r="V34" s="0" t="n">
        <v>0</v>
      </c>
      <c r="W34" s="0" t="n">
        <v>0</v>
      </c>
      <c r="X34" s="0" t="n">
        <v>0</v>
      </c>
      <c r="Y34" s="0" t="n">
        <v>0</v>
      </c>
      <c r="Z34" s="0" t="n">
        <v>0</v>
      </c>
      <c r="AA34" s="0" t="n">
        <v>0</v>
      </c>
      <c r="AB34" s="0" t="n">
        <v>0</v>
      </c>
      <c r="AC34" s="0" t="n">
        <v>0</v>
      </c>
      <c r="AD34" s="0" t="n">
        <v>0</v>
      </c>
      <c r="AE34" s="0" t="n">
        <v>0</v>
      </c>
      <c r="AF34" s="0" t="n">
        <v>0</v>
      </c>
      <c r="AG34" s="0" t="n">
        <v>0</v>
      </c>
      <c r="AH34" s="0" t="n">
        <v>1</v>
      </c>
      <c r="AI34" s="0" t="n">
        <v>0</v>
      </c>
      <c r="AJ34" s="0" t="n">
        <v>0</v>
      </c>
      <c r="AK34" s="0" t="n">
        <v>0</v>
      </c>
      <c r="AL34" s="0" t="n">
        <v>0</v>
      </c>
      <c r="AM34" s="0" t="n">
        <v>0</v>
      </c>
      <c r="AN34" s="0" t="n">
        <v>0</v>
      </c>
      <c r="AO34" s="0" t="n">
        <v>10</v>
      </c>
      <c r="AP34" s="0" t="n">
        <v>22</v>
      </c>
    </row>
    <row r="35" customFormat="false" ht="12.8" hidden="false" customHeight="false" outlineLevel="0" collapsed="false">
      <c r="A35" s="0" t="s">
        <v>492</v>
      </c>
      <c r="B35" s="0" t="n">
        <v>12</v>
      </c>
      <c r="C35" s="0" t="n">
        <v>0</v>
      </c>
      <c r="D35" s="0" t="n">
        <v>2</v>
      </c>
      <c r="E35" s="0" t="n">
        <v>0</v>
      </c>
      <c r="F35" s="0" t="n">
        <v>0</v>
      </c>
      <c r="G35" s="0" t="n">
        <v>0</v>
      </c>
      <c r="H35" s="0" t="n">
        <v>0</v>
      </c>
      <c r="I35" s="0" t="n">
        <v>0</v>
      </c>
      <c r="J35" s="0" t="n">
        <v>0</v>
      </c>
      <c r="K35" s="0" t="n">
        <v>0</v>
      </c>
      <c r="L35" s="0" t="n">
        <v>7</v>
      </c>
      <c r="M35" s="0" t="n">
        <v>1</v>
      </c>
      <c r="N35" s="0" t="n">
        <v>0</v>
      </c>
      <c r="O35" s="0" t="n">
        <v>0</v>
      </c>
      <c r="P35" s="0" t="n">
        <v>35</v>
      </c>
      <c r="Q35" s="0" t="n">
        <v>0</v>
      </c>
      <c r="R35" s="0" t="n">
        <v>0</v>
      </c>
      <c r="S35" s="0" t="n">
        <v>0</v>
      </c>
      <c r="T35" s="0" t="n">
        <v>0</v>
      </c>
      <c r="U35" s="0" t="n">
        <v>4</v>
      </c>
      <c r="V35" s="0" t="n">
        <v>0</v>
      </c>
      <c r="W35" s="0" t="n">
        <v>0</v>
      </c>
      <c r="X35" s="0" t="n">
        <v>0</v>
      </c>
      <c r="Y35" s="0" t="n">
        <v>0</v>
      </c>
      <c r="Z35" s="0" t="n">
        <v>0</v>
      </c>
      <c r="AA35" s="0" t="n">
        <v>0</v>
      </c>
      <c r="AB35" s="0" t="n">
        <v>0</v>
      </c>
      <c r="AC35" s="0" t="n">
        <v>0</v>
      </c>
      <c r="AD35" s="0" t="n">
        <v>0</v>
      </c>
      <c r="AE35" s="0" t="n">
        <v>2</v>
      </c>
      <c r="AF35" s="0" t="n">
        <v>3</v>
      </c>
      <c r="AG35" s="0" t="n">
        <v>0</v>
      </c>
      <c r="AH35" s="0" t="n">
        <v>0</v>
      </c>
      <c r="AI35" s="0" t="n">
        <v>0</v>
      </c>
      <c r="AJ35" s="0" t="n">
        <v>0</v>
      </c>
      <c r="AK35" s="0" t="n">
        <v>0</v>
      </c>
      <c r="AL35" s="0" t="n">
        <v>0</v>
      </c>
      <c r="AM35" s="0" t="n">
        <v>0</v>
      </c>
      <c r="AN35" s="0" t="n">
        <v>0</v>
      </c>
      <c r="AO35" s="0" t="n">
        <v>0</v>
      </c>
      <c r="AP35" s="0" t="n">
        <v>66</v>
      </c>
    </row>
    <row r="36" customFormat="false" ht="12.8" hidden="false" customHeight="false" outlineLevel="0" collapsed="false">
      <c r="A36" s="0" t="s">
        <v>564</v>
      </c>
      <c r="B36" s="0" t="n">
        <v>0</v>
      </c>
      <c r="C36" s="0" t="n">
        <v>0</v>
      </c>
      <c r="D36" s="0" t="n">
        <v>0</v>
      </c>
      <c r="E36" s="0" t="n">
        <v>0</v>
      </c>
      <c r="F36" s="0" t="n">
        <v>0</v>
      </c>
      <c r="G36" s="0" t="n">
        <v>0</v>
      </c>
      <c r="H36" s="0" t="n">
        <v>0</v>
      </c>
      <c r="I36" s="0" t="n">
        <v>0</v>
      </c>
      <c r="J36" s="0" t="n">
        <v>0</v>
      </c>
      <c r="K36" s="0" t="n">
        <v>0</v>
      </c>
      <c r="L36" s="0" t="n">
        <v>0</v>
      </c>
      <c r="M36" s="0" t="n">
        <v>0</v>
      </c>
      <c r="N36" s="0" t="n">
        <v>0</v>
      </c>
      <c r="O36" s="0" t="n">
        <v>0</v>
      </c>
      <c r="P36" s="0" t="n">
        <v>0</v>
      </c>
      <c r="Q36" s="0" t="n">
        <v>0</v>
      </c>
      <c r="R36" s="0" t="n">
        <v>0</v>
      </c>
      <c r="S36" s="0" t="n">
        <v>0</v>
      </c>
      <c r="T36" s="0" t="n">
        <v>0</v>
      </c>
      <c r="U36" s="0" t="n">
        <v>0</v>
      </c>
      <c r="V36" s="0" t="n">
        <v>0</v>
      </c>
      <c r="W36" s="0" t="n">
        <v>0</v>
      </c>
      <c r="X36" s="0" t="n">
        <v>0</v>
      </c>
      <c r="Y36" s="0" t="n">
        <v>0</v>
      </c>
      <c r="Z36" s="0" t="n">
        <v>0</v>
      </c>
      <c r="AA36" s="0" t="n">
        <v>0</v>
      </c>
      <c r="AB36" s="0" t="n">
        <v>0</v>
      </c>
      <c r="AC36" s="0" t="n">
        <v>0</v>
      </c>
      <c r="AD36" s="0" t="n">
        <v>0</v>
      </c>
      <c r="AE36" s="0" t="n">
        <v>0</v>
      </c>
      <c r="AF36" s="0" t="n">
        <v>0</v>
      </c>
      <c r="AG36" s="0" t="n">
        <v>0</v>
      </c>
      <c r="AH36" s="0" t="n">
        <v>0</v>
      </c>
      <c r="AI36" s="0" t="n">
        <v>0</v>
      </c>
      <c r="AJ36" s="0" t="n">
        <v>0</v>
      </c>
      <c r="AK36" s="0" t="n">
        <v>0</v>
      </c>
      <c r="AL36" s="0" t="n">
        <v>0</v>
      </c>
      <c r="AM36" s="0" t="n">
        <v>0</v>
      </c>
      <c r="AN36" s="0" t="n">
        <v>0</v>
      </c>
      <c r="AO36" s="0" t="n">
        <v>3</v>
      </c>
      <c r="AP36" s="0" t="n">
        <v>3</v>
      </c>
    </row>
    <row r="37" customFormat="false" ht="12.8" hidden="false" customHeight="false" outlineLevel="0" collapsed="false">
      <c r="A37" s="0" t="s">
        <v>518</v>
      </c>
      <c r="B37" s="0" t="n">
        <v>17</v>
      </c>
      <c r="C37" s="0" t="n">
        <v>0</v>
      </c>
      <c r="D37" s="0" t="n">
        <v>0</v>
      </c>
      <c r="E37" s="0" t="n">
        <v>0</v>
      </c>
      <c r="F37" s="0" t="n">
        <v>0</v>
      </c>
      <c r="G37" s="0" t="n">
        <v>1</v>
      </c>
      <c r="H37" s="0" t="n">
        <v>2</v>
      </c>
      <c r="I37" s="0" t="n">
        <v>0</v>
      </c>
      <c r="J37" s="0" t="n">
        <v>0</v>
      </c>
      <c r="K37" s="0" t="n">
        <v>0</v>
      </c>
      <c r="L37" s="0" t="n">
        <v>1</v>
      </c>
      <c r="M37" s="0" t="n">
        <v>1</v>
      </c>
      <c r="N37" s="0" t="n">
        <v>0</v>
      </c>
      <c r="O37" s="0" t="n">
        <v>0</v>
      </c>
      <c r="P37" s="0" t="n">
        <v>0</v>
      </c>
      <c r="Q37" s="0" t="n">
        <v>2</v>
      </c>
      <c r="R37" s="0" t="n">
        <v>0</v>
      </c>
      <c r="S37" s="0" t="n">
        <v>0</v>
      </c>
      <c r="T37" s="0" t="n">
        <v>0</v>
      </c>
      <c r="U37" s="0" t="n">
        <v>1</v>
      </c>
      <c r="V37" s="0" t="n">
        <v>0</v>
      </c>
      <c r="W37" s="0" t="n">
        <v>0</v>
      </c>
      <c r="X37" s="0" t="n">
        <v>0</v>
      </c>
      <c r="Y37" s="0" t="n">
        <v>0</v>
      </c>
      <c r="Z37" s="0" t="n">
        <v>0</v>
      </c>
      <c r="AA37" s="0" t="n">
        <v>0</v>
      </c>
      <c r="AB37" s="0" t="n">
        <v>1</v>
      </c>
      <c r="AC37" s="0" t="n">
        <v>0</v>
      </c>
      <c r="AD37" s="0" t="n">
        <v>0</v>
      </c>
      <c r="AE37" s="0" t="n">
        <v>2</v>
      </c>
      <c r="AF37" s="0" t="n">
        <v>5</v>
      </c>
      <c r="AG37" s="0" t="n">
        <v>1</v>
      </c>
      <c r="AH37" s="0" t="n">
        <v>2</v>
      </c>
      <c r="AI37" s="0" t="n">
        <v>2</v>
      </c>
      <c r="AJ37" s="0" t="n">
        <v>0</v>
      </c>
      <c r="AK37" s="0" t="n">
        <v>0</v>
      </c>
      <c r="AL37" s="0" t="n">
        <v>0</v>
      </c>
      <c r="AM37" s="0" t="n">
        <v>0</v>
      </c>
      <c r="AN37" s="0" t="n">
        <v>0</v>
      </c>
      <c r="AO37" s="0" t="n">
        <v>2</v>
      </c>
      <c r="AP37" s="0" t="n">
        <v>40</v>
      </c>
    </row>
    <row r="38" customFormat="false" ht="12.8" hidden="false" customHeight="false" outlineLevel="0" collapsed="false">
      <c r="A38" s="0" t="s">
        <v>521</v>
      </c>
      <c r="B38" s="0" t="n">
        <v>0</v>
      </c>
      <c r="C38" s="0" t="n">
        <v>0</v>
      </c>
      <c r="D38" s="0" t="n">
        <v>0</v>
      </c>
      <c r="E38" s="0" t="n">
        <v>0</v>
      </c>
      <c r="F38" s="0" t="n">
        <v>0</v>
      </c>
      <c r="G38" s="0" t="n">
        <v>0</v>
      </c>
      <c r="H38" s="0" t="n">
        <v>0</v>
      </c>
      <c r="I38" s="0" t="n">
        <v>0</v>
      </c>
      <c r="J38" s="0" t="n">
        <v>0</v>
      </c>
      <c r="K38" s="0" t="n">
        <v>0</v>
      </c>
      <c r="L38" s="0" t="n">
        <v>4</v>
      </c>
      <c r="M38" s="0" t="n">
        <v>0</v>
      </c>
      <c r="N38" s="0" t="n">
        <v>0</v>
      </c>
      <c r="O38" s="0" t="n">
        <v>0</v>
      </c>
      <c r="P38" s="0" t="n">
        <v>0</v>
      </c>
      <c r="Q38" s="0" t="n">
        <v>0</v>
      </c>
      <c r="R38" s="0" t="n">
        <v>0</v>
      </c>
      <c r="S38" s="0" t="n">
        <v>0</v>
      </c>
      <c r="T38" s="0" t="n">
        <v>0</v>
      </c>
      <c r="U38" s="0" t="n">
        <v>0</v>
      </c>
      <c r="V38" s="0" t="n">
        <v>0</v>
      </c>
      <c r="W38" s="0" t="n">
        <v>0</v>
      </c>
      <c r="X38" s="0" t="n">
        <v>0</v>
      </c>
      <c r="Y38" s="0" t="n">
        <v>0</v>
      </c>
      <c r="Z38" s="0" t="n">
        <v>0</v>
      </c>
      <c r="AA38" s="0" t="n">
        <v>0</v>
      </c>
      <c r="AB38" s="0" t="n">
        <v>0</v>
      </c>
      <c r="AC38" s="0" t="n">
        <v>0</v>
      </c>
      <c r="AD38" s="0" t="n">
        <v>0</v>
      </c>
      <c r="AE38" s="0" t="n">
        <v>0</v>
      </c>
      <c r="AF38" s="0" t="n">
        <v>0</v>
      </c>
      <c r="AG38" s="0" t="n">
        <v>0</v>
      </c>
      <c r="AH38" s="0" t="n">
        <v>0</v>
      </c>
      <c r="AI38" s="0" t="n">
        <v>0</v>
      </c>
      <c r="AJ38" s="0" t="n">
        <v>0</v>
      </c>
      <c r="AK38" s="0" t="n">
        <v>0</v>
      </c>
      <c r="AL38" s="0" t="n">
        <v>0</v>
      </c>
      <c r="AM38" s="0" t="n">
        <v>0</v>
      </c>
      <c r="AN38" s="0" t="n">
        <v>0</v>
      </c>
      <c r="AO38" s="0" t="n">
        <v>0</v>
      </c>
      <c r="AP38" s="0" t="n">
        <v>4</v>
      </c>
    </row>
    <row r="39" customFormat="false" ht="12.8" hidden="false" customHeight="false" outlineLevel="0" collapsed="false">
      <c r="A39" s="0" t="s">
        <v>565</v>
      </c>
      <c r="B39" s="0" t="n">
        <v>50</v>
      </c>
      <c r="C39" s="0" t="n">
        <v>0</v>
      </c>
      <c r="D39" s="0" t="n">
        <v>7</v>
      </c>
      <c r="E39" s="0" t="n">
        <v>0</v>
      </c>
      <c r="F39" s="0" t="n">
        <v>0</v>
      </c>
      <c r="G39" s="0" t="n">
        <v>0</v>
      </c>
      <c r="H39" s="0" t="n">
        <v>0</v>
      </c>
      <c r="I39" s="0" t="n">
        <v>14</v>
      </c>
      <c r="J39" s="0" t="n">
        <v>0</v>
      </c>
      <c r="K39" s="0" t="n">
        <v>0</v>
      </c>
      <c r="L39" s="0" t="n">
        <v>0</v>
      </c>
      <c r="M39" s="0" t="n">
        <v>0</v>
      </c>
      <c r="N39" s="0" t="n">
        <v>0</v>
      </c>
      <c r="O39" s="0" t="n">
        <v>0</v>
      </c>
      <c r="P39" s="0" t="n">
        <v>0</v>
      </c>
      <c r="Q39" s="0" t="n">
        <v>0</v>
      </c>
      <c r="R39" s="0" t="n">
        <v>1</v>
      </c>
      <c r="S39" s="0" t="n">
        <v>0</v>
      </c>
      <c r="T39" s="0" t="n">
        <v>1</v>
      </c>
      <c r="U39" s="0" t="n">
        <v>1</v>
      </c>
      <c r="V39" s="0" t="n">
        <v>0</v>
      </c>
      <c r="W39" s="0" t="n">
        <v>0</v>
      </c>
      <c r="X39" s="0" t="n">
        <v>3</v>
      </c>
      <c r="Y39" s="0" t="n">
        <v>0</v>
      </c>
      <c r="Z39" s="0" t="n">
        <v>0</v>
      </c>
      <c r="AA39" s="0" t="n">
        <v>0</v>
      </c>
      <c r="AB39" s="0" t="n">
        <v>0</v>
      </c>
      <c r="AC39" s="0" t="n">
        <v>7</v>
      </c>
      <c r="AD39" s="0" t="n">
        <v>0</v>
      </c>
      <c r="AE39" s="0" t="n">
        <v>5</v>
      </c>
      <c r="AF39" s="0" t="n">
        <v>60</v>
      </c>
      <c r="AG39" s="0" t="n">
        <v>0</v>
      </c>
      <c r="AH39" s="0" t="n">
        <v>0</v>
      </c>
      <c r="AI39" s="0" t="n">
        <v>0</v>
      </c>
      <c r="AJ39" s="0" t="n">
        <v>0</v>
      </c>
      <c r="AK39" s="0" t="n">
        <v>2</v>
      </c>
      <c r="AL39" s="0" t="n">
        <v>0</v>
      </c>
      <c r="AM39" s="0" t="n">
        <v>0</v>
      </c>
      <c r="AN39" s="0" t="n">
        <v>0</v>
      </c>
      <c r="AO39" s="0" t="n">
        <v>5</v>
      </c>
      <c r="AP39" s="0" t="n">
        <v>156</v>
      </c>
    </row>
    <row r="40" customFormat="false" ht="12.8" hidden="false" customHeight="false" outlineLevel="0" collapsed="false">
      <c r="A40" s="0" t="s">
        <v>567</v>
      </c>
      <c r="B40" s="0" t="n">
        <v>632</v>
      </c>
      <c r="C40" s="0" t="n">
        <v>7</v>
      </c>
      <c r="D40" s="0" t="n">
        <v>70</v>
      </c>
      <c r="E40" s="0" t="n">
        <v>21</v>
      </c>
      <c r="F40" s="0" t="n">
        <v>11</v>
      </c>
      <c r="G40" s="0" t="n">
        <v>4</v>
      </c>
      <c r="H40" s="0" t="n">
        <v>25</v>
      </c>
      <c r="I40" s="0" t="n">
        <v>38</v>
      </c>
      <c r="J40" s="0" t="n">
        <v>2</v>
      </c>
      <c r="K40" s="0" t="n">
        <v>7</v>
      </c>
      <c r="L40" s="0" t="n">
        <v>38</v>
      </c>
      <c r="M40" s="0" t="n">
        <v>19</v>
      </c>
      <c r="N40" s="0" t="n">
        <v>8</v>
      </c>
      <c r="O40" s="0" t="n">
        <v>5</v>
      </c>
      <c r="P40" s="0" t="n">
        <v>88</v>
      </c>
      <c r="Q40" s="0" t="n">
        <v>34</v>
      </c>
      <c r="R40" s="0" t="n">
        <v>14</v>
      </c>
      <c r="S40" s="0" t="n">
        <v>1</v>
      </c>
      <c r="T40" s="0" t="n">
        <v>2</v>
      </c>
      <c r="U40" s="0" t="n">
        <v>92</v>
      </c>
      <c r="V40" s="0" t="n">
        <v>1</v>
      </c>
      <c r="W40" s="0" t="n">
        <v>2</v>
      </c>
      <c r="X40" s="0" t="n">
        <v>54</v>
      </c>
      <c r="Y40" s="0" t="n">
        <v>5</v>
      </c>
      <c r="Z40" s="0" t="n">
        <v>20</v>
      </c>
      <c r="AA40" s="0" t="n">
        <v>8</v>
      </c>
      <c r="AB40" s="0" t="n">
        <v>2</v>
      </c>
      <c r="AC40" s="0" t="n">
        <v>28</v>
      </c>
      <c r="AD40" s="0" t="n">
        <v>5</v>
      </c>
      <c r="AE40" s="0" t="n">
        <v>62</v>
      </c>
      <c r="AF40" s="0" t="n">
        <v>205</v>
      </c>
      <c r="AG40" s="0" t="n">
        <v>31</v>
      </c>
      <c r="AH40" s="0" t="n">
        <v>24</v>
      </c>
      <c r="AI40" s="0" t="n">
        <v>5</v>
      </c>
      <c r="AJ40" s="0" t="n">
        <v>29</v>
      </c>
      <c r="AK40" s="0" t="n">
        <v>14</v>
      </c>
      <c r="AL40" s="0" t="n">
        <v>23</v>
      </c>
      <c r="AM40" s="0" t="n">
        <v>15</v>
      </c>
      <c r="AN40" s="0" t="n">
        <v>1</v>
      </c>
      <c r="AO40" s="0" t="n">
        <v>265</v>
      </c>
      <c r="AP40" s="0" t="n">
        <v>1917</v>
      </c>
    </row>
    <row r="42" customFormat="false" ht="12.8" hidden="false" customHeight="false" outlineLevel="0" collapsed="false">
      <c r="A42" s="0" t="s">
        <v>2</v>
      </c>
      <c r="B42" s="0" t="s">
        <v>626</v>
      </c>
      <c r="C42" s="0" t="s">
        <v>627</v>
      </c>
      <c r="D42" s="0" t="s">
        <v>628</v>
      </c>
      <c r="E42" s="0" t="s">
        <v>629</v>
      </c>
      <c r="F42" s="0" t="s">
        <v>630</v>
      </c>
      <c r="G42" s="0" t="s">
        <v>631</v>
      </c>
      <c r="H42" s="0" t="s">
        <v>632</v>
      </c>
      <c r="I42" s="0" t="s">
        <v>633</v>
      </c>
      <c r="J42" s="0" t="s">
        <v>634</v>
      </c>
      <c r="K42" s="0" t="s">
        <v>635</v>
      </c>
      <c r="L42" s="0" t="s">
        <v>636</v>
      </c>
      <c r="M42" s="0" t="s">
        <v>637</v>
      </c>
      <c r="N42" s="0" t="s">
        <v>638</v>
      </c>
      <c r="O42" s="0" t="s">
        <v>639</v>
      </c>
      <c r="P42" s="0" t="s">
        <v>640</v>
      </c>
      <c r="Q42" s="0" t="s">
        <v>641</v>
      </c>
      <c r="R42" s="0" t="s">
        <v>642</v>
      </c>
      <c r="S42" s="0" t="s">
        <v>643</v>
      </c>
      <c r="T42" s="0" t="s">
        <v>644</v>
      </c>
      <c r="U42" s="0" t="s">
        <v>645</v>
      </c>
      <c r="V42" s="0" t="s">
        <v>646</v>
      </c>
      <c r="W42" s="0" t="s">
        <v>647</v>
      </c>
      <c r="X42" s="0" t="s">
        <v>648</v>
      </c>
      <c r="Y42" s="0" t="s">
        <v>649</v>
      </c>
      <c r="Z42" s="0" t="s">
        <v>650</v>
      </c>
      <c r="AA42" s="0" t="s">
        <v>651</v>
      </c>
      <c r="AB42" s="0" t="s">
        <v>652</v>
      </c>
      <c r="AC42" s="0" t="s">
        <v>653</v>
      </c>
      <c r="AD42" s="0" t="s">
        <v>654</v>
      </c>
      <c r="AE42" s="0" t="s">
        <v>655</v>
      </c>
      <c r="AF42" s="0" t="s">
        <v>656</v>
      </c>
      <c r="AG42" s="0" t="s">
        <v>657</v>
      </c>
      <c r="AH42" s="0" t="s">
        <v>658</v>
      </c>
      <c r="AI42" s="0" t="s">
        <v>659</v>
      </c>
      <c r="AJ42" s="0" t="s">
        <v>660</v>
      </c>
      <c r="AK42" s="0" t="s">
        <v>661</v>
      </c>
      <c r="AL42" s="0" t="s">
        <v>662</v>
      </c>
      <c r="AM42" s="0" t="s">
        <v>663</v>
      </c>
      <c r="AN42" s="0" t="s">
        <v>664</v>
      </c>
      <c r="AO42" s="0" t="s">
        <v>665</v>
      </c>
      <c r="AP42" s="0" t="s">
        <v>567</v>
      </c>
    </row>
    <row r="43" customFormat="false" ht="12.8" hidden="false" customHeight="false" outlineLevel="0" collapsed="false">
      <c r="A43" s="0" t="s">
        <v>555</v>
      </c>
      <c r="B43" s="0" t="n">
        <f aca="false">B2*0</f>
        <v>0</v>
      </c>
      <c r="C43" s="0" t="n">
        <f aca="false">C2*1325.64</f>
        <v>0</v>
      </c>
      <c r="D43" s="0" t="n">
        <f aca="false">D2*652.38</f>
        <v>4566.66</v>
      </c>
      <c r="E43" s="0" t="n">
        <f aca="false">E2*576.49</f>
        <v>576.49</v>
      </c>
      <c r="F43" s="0" t="n">
        <f aca="false">F2*524.2</f>
        <v>1572.6</v>
      </c>
      <c r="G43" s="0" t="n">
        <f aca="false">G2*427.11</f>
        <v>0</v>
      </c>
      <c r="H43" s="0" t="n">
        <f aca="false">H2*374.84</f>
        <v>374.84</v>
      </c>
      <c r="I43" s="0" t="n">
        <f aca="false">I2*328.34</f>
        <v>0</v>
      </c>
      <c r="J43" s="0" t="n">
        <f aca="false">J2*281.32</f>
        <v>0</v>
      </c>
      <c r="K43" s="0" t="n">
        <f aca="false">K2*277.99</f>
        <v>0</v>
      </c>
      <c r="L43" s="0" t="n">
        <f aca="false">L2*14.52</f>
        <v>43.56</v>
      </c>
      <c r="M43" s="0" t="n">
        <f aca="false">M2*248.34</f>
        <v>248.34</v>
      </c>
      <c r="N43" s="0" t="n">
        <f aca="false">N2*248.33</f>
        <v>0</v>
      </c>
      <c r="O43" s="0" t="n">
        <f aca="false">O2*243.03</f>
        <v>0</v>
      </c>
      <c r="P43" s="0" t="n">
        <f aca="false">P2*241.89</f>
        <v>1935.12</v>
      </c>
      <c r="Q43" s="0" t="n">
        <f aca="false">Q2*232.58</f>
        <v>0</v>
      </c>
      <c r="R43" s="0" t="n">
        <f aca="false">R2*193.43</f>
        <v>193.43</v>
      </c>
      <c r="S43" s="0" t="n">
        <f aca="false">S2*186.37</f>
        <v>0</v>
      </c>
      <c r="T43" s="0" t="n">
        <f aca="false">T2*184.35</f>
        <v>0</v>
      </c>
      <c r="U43" s="0" t="n">
        <f aca="false">U2*180.88</f>
        <v>1266.16</v>
      </c>
      <c r="V43" s="0" t="n">
        <f aca="false">V2*170.6</f>
        <v>0</v>
      </c>
      <c r="W43" s="0" t="n">
        <f aca="false">W2*164.65</f>
        <v>0</v>
      </c>
      <c r="X43" s="0" t="n">
        <f aca="false">X2*162.78</f>
        <v>0</v>
      </c>
      <c r="Y43" s="0" t="n">
        <f aca="false">Y2*152.54</f>
        <v>0</v>
      </c>
      <c r="Z43" s="0" t="n">
        <f aca="false">Z2*151.82</f>
        <v>0</v>
      </c>
      <c r="AA43" s="0" t="n">
        <f aca="false">AA2*139.93</f>
        <v>0</v>
      </c>
      <c r="AB43" s="0" t="n">
        <f aca="false">AB2*127.46</f>
        <v>0</v>
      </c>
      <c r="AC43" s="0" t="n">
        <f aca="false">AC2*84.06</f>
        <v>84.06</v>
      </c>
      <c r="AD43" s="0" t="n">
        <f aca="false">AD2*72.75</f>
        <v>0</v>
      </c>
      <c r="AE43" s="0" t="n">
        <f aca="false">AE2*65.01</f>
        <v>130.02</v>
      </c>
      <c r="AF43" s="0" t="n">
        <f aca="false">AF2*61.13</f>
        <v>550.17</v>
      </c>
      <c r="AG43" s="0" t="n">
        <f aca="false">AG2*56.34</f>
        <v>0</v>
      </c>
      <c r="AH43" s="0" t="n">
        <f aca="false">AH2*50.28</f>
        <v>0</v>
      </c>
      <c r="AI43" s="0" t="n">
        <f aca="false">AI2*44.19</f>
        <v>0</v>
      </c>
      <c r="AJ43" s="0" t="n">
        <f aca="false">AJ2*43.19</f>
        <v>0</v>
      </c>
      <c r="AK43" s="0" t="n">
        <f aca="false">AK2*36.1</f>
        <v>0</v>
      </c>
      <c r="AL43" s="0" t="n">
        <f aca="false">AL2*31.97</f>
        <v>0</v>
      </c>
      <c r="AM43" s="0" t="n">
        <f aca="false">AM2*27.57</f>
        <v>0</v>
      </c>
      <c r="AN43" s="0" t="n">
        <f aca="false">AN2*21.11</f>
        <v>0</v>
      </c>
      <c r="AO43" s="0" t="n">
        <f aca="false">AO2*0</f>
        <v>0</v>
      </c>
      <c r="AP43" s="0" t="n">
        <f aca="false">SUM(B43:AO43)</f>
        <v>11541.45</v>
      </c>
    </row>
    <row r="44" customFormat="false" ht="12.8" hidden="false" customHeight="false" outlineLevel="0" collapsed="false">
      <c r="A44" s="0" t="s">
        <v>84</v>
      </c>
      <c r="B44" s="0" t="n">
        <f aca="false">B3*0</f>
        <v>0</v>
      </c>
      <c r="C44" s="0" t="n">
        <f aca="false">C3*1325.64</f>
        <v>0</v>
      </c>
      <c r="D44" s="0" t="n">
        <f aca="false">D3*652.38</f>
        <v>0</v>
      </c>
      <c r="E44" s="0" t="n">
        <f aca="false">E3*576.49</f>
        <v>0</v>
      </c>
      <c r="F44" s="0" t="n">
        <f aca="false">F3*524.2</f>
        <v>0</v>
      </c>
      <c r="G44" s="0" t="n">
        <f aca="false">G3*427.11</f>
        <v>0</v>
      </c>
      <c r="H44" s="0" t="n">
        <f aca="false">H3*374.84</f>
        <v>0</v>
      </c>
      <c r="I44" s="0" t="n">
        <f aca="false">I3*328.34</f>
        <v>0</v>
      </c>
      <c r="J44" s="0" t="n">
        <f aca="false">J3*281.32</f>
        <v>0</v>
      </c>
      <c r="K44" s="0" t="n">
        <f aca="false">K3*277.99</f>
        <v>0</v>
      </c>
      <c r="L44" s="0" t="n">
        <f aca="false">L3*14.52</f>
        <v>0</v>
      </c>
      <c r="M44" s="0" t="n">
        <f aca="false">M3*248.34</f>
        <v>0</v>
      </c>
      <c r="N44" s="0" t="n">
        <f aca="false">N3*248.33</f>
        <v>0</v>
      </c>
      <c r="O44" s="0" t="n">
        <f aca="false">O3*243.03</f>
        <v>0</v>
      </c>
      <c r="P44" s="0" t="n">
        <f aca="false">P3*241.89</f>
        <v>0</v>
      </c>
      <c r="Q44" s="0" t="n">
        <f aca="false">Q3*232.58</f>
        <v>930.32</v>
      </c>
      <c r="R44" s="0" t="n">
        <f aca="false">R3*193.43</f>
        <v>0</v>
      </c>
      <c r="S44" s="0" t="n">
        <f aca="false">S3*186.37</f>
        <v>0</v>
      </c>
      <c r="T44" s="0" t="n">
        <f aca="false">T3*184.35</f>
        <v>0</v>
      </c>
      <c r="U44" s="0" t="n">
        <f aca="false">U3*180.88</f>
        <v>180.88</v>
      </c>
      <c r="V44" s="0" t="n">
        <f aca="false">V3*170.6</f>
        <v>0</v>
      </c>
      <c r="W44" s="0" t="n">
        <f aca="false">W3*164.65</f>
        <v>0</v>
      </c>
      <c r="X44" s="0" t="n">
        <f aca="false">X3*162.78</f>
        <v>0</v>
      </c>
      <c r="Y44" s="0" t="n">
        <f aca="false">Y3*152.54</f>
        <v>0</v>
      </c>
      <c r="Z44" s="0" t="n">
        <f aca="false">Z3*151.82</f>
        <v>0</v>
      </c>
      <c r="AA44" s="0" t="n">
        <f aca="false">AA3*139.93</f>
        <v>0</v>
      </c>
      <c r="AB44" s="0" t="n">
        <f aca="false">AB3*127.46</f>
        <v>0</v>
      </c>
      <c r="AC44" s="0" t="n">
        <f aca="false">AC3*84.06</f>
        <v>0</v>
      </c>
      <c r="AD44" s="0" t="n">
        <f aca="false">AD3*72.75</f>
        <v>0</v>
      </c>
      <c r="AE44" s="0" t="n">
        <f aca="false">AE3*65.01</f>
        <v>0</v>
      </c>
      <c r="AF44" s="0" t="n">
        <f aca="false">AF3*61.13</f>
        <v>0</v>
      </c>
      <c r="AG44" s="0" t="n">
        <f aca="false">AG3*56.34</f>
        <v>56.34</v>
      </c>
      <c r="AH44" s="0" t="n">
        <f aca="false">AH3*50.28</f>
        <v>0</v>
      </c>
      <c r="AI44" s="0" t="n">
        <f aca="false">AI3*44.19</f>
        <v>0</v>
      </c>
      <c r="AJ44" s="0" t="n">
        <f aca="false">AJ3*43.19</f>
        <v>0</v>
      </c>
      <c r="AK44" s="0" t="n">
        <f aca="false">AK3*36.1</f>
        <v>0</v>
      </c>
      <c r="AL44" s="0" t="n">
        <f aca="false">AL3*31.97</f>
        <v>0</v>
      </c>
      <c r="AM44" s="0" t="n">
        <f aca="false">AM3*27.57</f>
        <v>82.71</v>
      </c>
      <c r="AN44" s="0" t="n">
        <f aca="false">AN3*21.11</f>
        <v>0</v>
      </c>
      <c r="AO44" s="0" t="n">
        <f aca="false">AO3*0</f>
        <v>0</v>
      </c>
      <c r="AP44" s="0" t="n">
        <f aca="false">SUM(B44:AO44)</f>
        <v>1250.25</v>
      </c>
    </row>
    <row r="45" customFormat="false" ht="12.8" hidden="false" customHeight="false" outlineLevel="0" collapsed="false">
      <c r="A45" s="0" t="s">
        <v>96</v>
      </c>
      <c r="B45" s="0" t="n">
        <f aca="false">B4*0</f>
        <v>0</v>
      </c>
      <c r="C45" s="0" t="n">
        <f aca="false">C4*1325.64</f>
        <v>0</v>
      </c>
      <c r="D45" s="0" t="n">
        <f aca="false">D4*652.38</f>
        <v>0</v>
      </c>
      <c r="E45" s="0" t="n">
        <f aca="false">E4*576.49</f>
        <v>1152.98</v>
      </c>
      <c r="F45" s="0" t="n">
        <f aca="false">F4*524.2</f>
        <v>0</v>
      </c>
      <c r="G45" s="0" t="n">
        <f aca="false">G4*427.11</f>
        <v>0</v>
      </c>
      <c r="H45" s="0" t="n">
        <f aca="false">H4*374.84</f>
        <v>749.68</v>
      </c>
      <c r="I45" s="0" t="n">
        <f aca="false">I4*328.34</f>
        <v>0</v>
      </c>
      <c r="J45" s="0" t="n">
        <f aca="false">J4*281.32</f>
        <v>281.32</v>
      </c>
      <c r="K45" s="0" t="n">
        <f aca="false">K4*277.99</f>
        <v>0</v>
      </c>
      <c r="L45" s="0" t="n">
        <f aca="false">L4*14.52</f>
        <v>0</v>
      </c>
      <c r="M45" s="0" t="n">
        <f aca="false">M4*248.34</f>
        <v>496.68</v>
      </c>
      <c r="N45" s="0" t="n">
        <f aca="false">N4*248.33</f>
        <v>496.66</v>
      </c>
      <c r="O45" s="0" t="n">
        <f aca="false">O4*243.03</f>
        <v>729.09</v>
      </c>
      <c r="P45" s="0" t="n">
        <f aca="false">P4*241.89</f>
        <v>1693.23</v>
      </c>
      <c r="Q45" s="0" t="n">
        <f aca="false">Q4*232.58</f>
        <v>0</v>
      </c>
      <c r="R45" s="0" t="n">
        <f aca="false">R4*193.43</f>
        <v>0</v>
      </c>
      <c r="S45" s="0" t="n">
        <f aca="false">S4*186.37</f>
        <v>0</v>
      </c>
      <c r="T45" s="0" t="n">
        <f aca="false">T4*184.35</f>
        <v>0</v>
      </c>
      <c r="U45" s="0" t="n">
        <f aca="false">U4*180.88</f>
        <v>1266.16</v>
      </c>
      <c r="V45" s="0" t="n">
        <f aca="false">V4*170.6</f>
        <v>0</v>
      </c>
      <c r="W45" s="0" t="n">
        <f aca="false">W4*164.65</f>
        <v>0</v>
      </c>
      <c r="X45" s="0" t="n">
        <f aca="false">X4*162.78</f>
        <v>0</v>
      </c>
      <c r="Y45" s="0" t="n">
        <f aca="false">Y4*152.54</f>
        <v>0</v>
      </c>
      <c r="Z45" s="0" t="n">
        <f aca="false">Z4*151.82</f>
        <v>0</v>
      </c>
      <c r="AA45" s="0" t="n">
        <f aca="false">AA4*139.93</f>
        <v>0</v>
      </c>
      <c r="AB45" s="0" t="n">
        <f aca="false">AB4*127.46</f>
        <v>0</v>
      </c>
      <c r="AC45" s="0" t="n">
        <f aca="false">AC4*84.06</f>
        <v>588.42</v>
      </c>
      <c r="AD45" s="0" t="n">
        <f aca="false">AD4*72.75</f>
        <v>0</v>
      </c>
      <c r="AE45" s="0" t="n">
        <f aca="false">AE4*65.01</f>
        <v>0</v>
      </c>
      <c r="AF45" s="0" t="n">
        <f aca="false">AF4*61.13</f>
        <v>1405.99</v>
      </c>
      <c r="AG45" s="0" t="n">
        <f aca="false">AG4*56.34</f>
        <v>0</v>
      </c>
      <c r="AH45" s="0" t="n">
        <f aca="false">AH4*50.28</f>
        <v>351.96</v>
      </c>
      <c r="AI45" s="0" t="n">
        <f aca="false">AI4*44.19</f>
        <v>0</v>
      </c>
      <c r="AJ45" s="0" t="n">
        <f aca="false">AJ4*43.19</f>
        <v>0</v>
      </c>
      <c r="AK45" s="0" t="n">
        <f aca="false">AK4*36.1</f>
        <v>216.6</v>
      </c>
      <c r="AL45" s="0" t="n">
        <f aca="false">AL4*31.97</f>
        <v>31.97</v>
      </c>
      <c r="AM45" s="0" t="n">
        <f aca="false">AM4*27.57</f>
        <v>0</v>
      </c>
      <c r="AN45" s="0" t="n">
        <f aca="false">AN4*21.11</f>
        <v>0</v>
      </c>
      <c r="AO45" s="0" t="n">
        <f aca="false">AO4*0</f>
        <v>0</v>
      </c>
      <c r="AP45" s="0" t="n">
        <f aca="false">SUM(B45:AO45)</f>
        <v>9460.74</v>
      </c>
    </row>
    <row r="46" customFormat="false" ht="12.8" hidden="false" customHeight="false" outlineLevel="0" collapsed="false">
      <c r="A46" s="0" t="s">
        <v>556</v>
      </c>
      <c r="B46" s="0" t="n">
        <f aca="false">B5*0</f>
        <v>0</v>
      </c>
      <c r="C46" s="0" t="n">
        <f aca="false">C5*1325.64</f>
        <v>0</v>
      </c>
      <c r="D46" s="0" t="n">
        <f aca="false">D5*652.38</f>
        <v>1957.14</v>
      </c>
      <c r="E46" s="0" t="n">
        <f aca="false">E5*576.49</f>
        <v>2882.45</v>
      </c>
      <c r="F46" s="0" t="n">
        <f aca="false">F5*524.2</f>
        <v>1048.4</v>
      </c>
      <c r="G46" s="0" t="n">
        <f aca="false">G5*427.11</f>
        <v>0</v>
      </c>
      <c r="H46" s="0" t="n">
        <f aca="false">H5*374.84</f>
        <v>0</v>
      </c>
      <c r="I46" s="0" t="n">
        <f aca="false">I5*328.34</f>
        <v>0</v>
      </c>
      <c r="J46" s="0" t="n">
        <f aca="false">J5*281.32</f>
        <v>0</v>
      </c>
      <c r="K46" s="0" t="n">
        <f aca="false">K5*277.99</f>
        <v>0</v>
      </c>
      <c r="L46" s="0" t="n">
        <f aca="false">L5*14.52</f>
        <v>43.56</v>
      </c>
      <c r="M46" s="0" t="n">
        <f aca="false">M5*248.34</f>
        <v>0</v>
      </c>
      <c r="N46" s="0" t="n">
        <f aca="false">N5*248.33</f>
        <v>0</v>
      </c>
      <c r="O46" s="0" t="n">
        <f aca="false">O5*243.03</f>
        <v>0</v>
      </c>
      <c r="P46" s="0" t="n">
        <f aca="false">P5*241.89</f>
        <v>0</v>
      </c>
      <c r="Q46" s="0" t="n">
        <f aca="false">Q5*232.58</f>
        <v>1162.9</v>
      </c>
      <c r="R46" s="0" t="n">
        <f aca="false">R5*193.43</f>
        <v>0</v>
      </c>
      <c r="S46" s="0" t="n">
        <f aca="false">S5*186.37</f>
        <v>0</v>
      </c>
      <c r="T46" s="0" t="n">
        <f aca="false">T5*184.35</f>
        <v>0</v>
      </c>
      <c r="U46" s="0" t="n">
        <f aca="false">U5*180.88</f>
        <v>1447.04</v>
      </c>
      <c r="V46" s="0" t="n">
        <f aca="false">V5*170.6</f>
        <v>0</v>
      </c>
      <c r="W46" s="0" t="n">
        <f aca="false">W5*164.65</f>
        <v>0</v>
      </c>
      <c r="X46" s="0" t="n">
        <f aca="false">X5*162.78</f>
        <v>0</v>
      </c>
      <c r="Y46" s="0" t="n">
        <f aca="false">Y5*152.54</f>
        <v>0</v>
      </c>
      <c r="Z46" s="0" t="n">
        <f aca="false">Z5*151.82</f>
        <v>0</v>
      </c>
      <c r="AA46" s="0" t="n">
        <f aca="false">AA5*139.93</f>
        <v>0</v>
      </c>
      <c r="AB46" s="0" t="n">
        <f aca="false">AB5*127.46</f>
        <v>0</v>
      </c>
      <c r="AC46" s="0" t="n">
        <f aca="false">AC5*84.06</f>
        <v>0</v>
      </c>
      <c r="AD46" s="0" t="n">
        <f aca="false">AD5*72.75</f>
        <v>0</v>
      </c>
      <c r="AE46" s="0" t="n">
        <f aca="false">AE5*65.01</f>
        <v>195.03</v>
      </c>
      <c r="AF46" s="0" t="n">
        <f aca="false">AF5*61.13</f>
        <v>794.69</v>
      </c>
      <c r="AG46" s="0" t="n">
        <f aca="false">AG5*56.34</f>
        <v>0</v>
      </c>
      <c r="AH46" s="0" t="n">
        <f aca="false">AH5*50.28</f>
        <v>0</v>
      </c>
      <c r="AI46" s="0" t="n">
        <f aca="false">AI5*44.19</f>
        <v>0</v>
      </c>
      <c r="AJ46" s="0" t="n">
        <f aca="false">AJ5*43.19</f>
        <v>0</v>
      </c>
      <c r="AK46" s="0" t="n">
        <f aca="false">AK5*36.1</f>
        <v>0</v>
      </c>
      <c r="AL46" s="0" t="n">
        <f aca="false">AL5*31.97</f>
        <v>0</v>
      </c>
      <c r="AM46" s="0" t="n">
        <f aca="false">AM5*27.57</f>
        <v>0</v>
      </c>
      <c r="AN46" s="0" t="n">
        <f aca="false">AN5*21.11</f>
        <v>0</v>
      </c>
      <c r="AO46" s="0" t="n">
        <f aca="false">AO5*0</f>
        <v>0</v>
      </c>
      <c r="AP46" s="0" t="n">
        <f aca="false">SUM(B46:AO46)</f>
        <v>9531.21</v>
      </c>
    </row>
    <row r="47" customFormat="false" ht="12.8" hidden="false" customHeight="false" outlineLevel="0" collapsed="false">
      <c r="A47" s="0" t="s">
        <v>176</v>
      </c>
      <c r="B47" s="0" t="n">
        <f aca="false">B6*0</f>
        <v>0</v>
      </c>
      <c r="C47" s="0" t="n">
        <f aca="false">C6*1325.64</f>
        <v>0</v>
      </c>
      <c r="D47" s="0" t="n">
        <f aca="false">D6*652.38</f>
        <v>0</v>
      </c>
      <c r="E47" s="0" t="n">
        <f aca="false">E6*576.49</f>
        <v>0</v>
      </c>
      <c r="F47" s="0" t="n">
        <f aca="false">F6*524.2</f>
        <v>0</v>
      </c>
      <c r="G47" s="0" t="n">
        <f aca="false">G6*427.11</f>
        <v>0</v>
      </c>
      <c r="H47" s="0" t="n">
        <f aca="false">H6*374.84</f>
        <v>0</v>
      </c>
      <c r="I47" s="0" t="n">
        <f aca="false">I6*328.34</f>
        <v>1970.04</v>
      </c>
      <c r="J47" s="0" t="n">
        <f aca="false">J6*281.32</f>
        <v>0</v>
      </c>
      <c r="K47" s="0" t="n">
        <f aca="false">K6*277.99</f>
        <v>0</v>
      </c>
      <c r="L47" s="0" t="n">
        <f aca="false">L6*14.52</f>
        <v>0</v>
      </c>
      <c r="M47" s="0" t="n">
        <f aca="false">M6*248.34</f>
        <v>0</v>
      </c>
      <c r="N47" s="0" t="n">
        <f aca="false">N6*248.33</f>
        <v>0</v>
      </c>
      <c r="O47" s="0" t="n">
        <f aca="false">O6*243.03</f>
        <v>243.03</v>
      </c>
      <c r="P47" s="0" t="n">
        <f aca="false">P6*241.89</f>
        <v>0</v>
      </c>
      <c r="Q47" s="0" t="n">
        <f aca="false">Q6*232.58</f>
        <v>0</v>
      </c>
      <c r="R47" s="0" t="n">
        <f aca="false">R6*193.43</f>
        <v>0</v>
      </c>
      <c r="S47" s="0" t="n">
        <f aca="false">S6*186.37</f>
        <v>0</v>
      </c>
      <c r="T47" s="0" t="n">
        <f aca="false">T6*184.35</f>
        <v>0</v>
      </c>
      <c r="U47" s="0" t="n">
        <f aca="false">U6*180.88</f>
        <v>2170.56</v>
      </c>
      <c r="V47" s="0" t="n">
        <f aca="false">V6*170.6</f>
        <v>0</v>
      </c>
      <c r="W47" s="0" t="n">
        <f aca="false">W6*164.65</f>
        <v>0</v>
      </c>
      <c r="X47" s="0" t="n">
        <f aca="false">X6*162.78</f>
        <v>0</v>
      </c>
      <c r="Y47" s="0" t="n">
        <f aca="false">Y6*152.54</f>
        <v>0</v>
      </c>
      <c r="Z47" s="0" t="n">
        <f aca="false">Z6*151.82</f>
        <v>0</v>
      </c>
      <c r="AA47" s="0" t="n">
        <f aca="false">AA6*139.93</f>
        <v>139.93</v>
      </c>
      <c r="AB47" s="0" t="n">
        <f aca="false">AB6*127.46</f>
        <v>0</v>
      </c>
      <c r="AC47" s="0" t="n">
        <f aca="false">AC6*84.06</f>
        <v>0</v>
      </c>
      <c r="AD47" s="0" t="n">
        <f aca="false">AD6*72.75</f>
        <v>0</v>
      </c>
      <c r="AE47" s="0" t="n">
        <f aca="false">AE6*65.01</f>
        <v>0</v>
      </c>
      <c r="AF47" s="0" t="n">
        <f aca="false">AF6*61.13</f>
        <v>0</v>
      </c>
      <c r="AG47" s="0" t="n">
        <f aca="false">AG6*56.34</f>
        <v>0</v>
      </c>
      <c r="AH47" s="0" t="n">
        <f aca="false">AH6*50.28</f>
        <v>150.84</v>
      </c>
      <c r="AI47" s="0" t="n">
        <f aca="false">AI6*44.19</f>
        <v>0</v>
      </c>
      <c r="AJ47" s="0" t="n">
        <f aca="false">AJ6*43.19</f>
        <v>0</v>
      </c>
      <c r="AK47" s="0" t="n">
        <f aca="false">AK6*36.1</f>
        <v>0</v>
      </c>
      <c r="AL47" s="0" t="n">
        <f aca="false">AL6*31.97</f>
        <v>0</v>
      </c>
      <c r="AM47" s="0" t="n">
        <f aca="false">AM6*27.57</f>
        <v>0</v>
      </c>
      <c r="AN47" s="0" t="n">
        <f aca="false">AN6*21.11</f>
        <v>0</v>
      </c>
      <c r="AO47" s="0" t="n">
        <f aca="false">AO6*0</f>
        <v>0</v>
      </c>
      <c r="AP47" s="0" t="n">
        <f aca="false">SUM(B47:AO47)</f>
        <v>4674.4</v>
      </c>
    </row>
    <row r="48" customFormat="false" ht="12.8" hidden="false" customHeight="false" outlineLevel="0" collapsed="false">
      <c r="A48" s="0" t="s">
        <v>557</v>
      </c>
      <c r="B48" s="0" t="n">
        <f aca="false">B7*0</f>
        <v>0</v>
      </c>
      <c r="C48" s="0" t="n">
        <f aca="false">C7*1325.64</f>
        <v>0</v>
      </c>
      <c r="D48" s="0" t="n">
        <f aca="false">D7*652.38</f>
        <v>8480.94</v>
      </c>
      <c r="E48" s="0" t="n">
        <f aca="false">E7*576.49</f>
        <v>7494.37</v>
      </c>
      <c r="F48" s="0" t="n">
        <f aca="false">F7*524.2</f>
        <v>0</v>
      </c>
      <c r="G48" s="0" t="n">
        <f aca="false">G7*427.11</f>
        <v>0</v>
      </c>
      <c r="H48" s="0" t="n">
        <f aca="false">H7*374.84</f>
        <v>0</v>
      </c>
      <c r="I48" s="0" t="n">
        <f aca="false">I7*328.34</f>
        <v>0</v>
      </c>
      <c r="J48" s="0" t="n">
        <f aca="false">J7*281.32</f>
        <v>0</v>
      </c>
      <c r="K48" s="0" t="n">
        <f aca="false">K7*277.99</f>
        <v>0</v>
      </c>
      <c r="L48" s="0" t="n">
        <f aca="false">L7*14.52</f>
        <v>14.52</v>
      </c>
      <c r="M48" s="0" t="n">
        <f aca="false">M7*248.34</f>
        <v>0</v>
      </c>
      <c r="N48" s="0" t="n">
        <f aca="false">N7*248.33</f>
        <v>0</v>
      </c>
      <c r="O48" s="0" t="n">
        <f aca="false">O7*243.03</f>
        <v>0</v>
      </c>
      <c r="P48" s="0" t="n">
        <f aca="false">P7*241.89</f>
        <v>2177.01</v>
      </c>
      <c r="Q48" s="0" t="n">
        <f aca="false">Q7*232.58</f>
        <v>0</v>
      </c>
      <c r="R48" s="0" t="n">
        <f aca="false">R7*193.43</f>
        <v>193.43</v>
      </c>
      <c r="S48" s="0" t="n">
        <f aca="false">S7*186.37</f>
        <v>0</v>
      </c>
      <c r="T48" s="0" t="n">
        <f aca="false">T7*184.35</f>
        <v>0</v>
      </c>
      <c r="U48" s="0" t="n">
        <f aca="false">U7*180.88</f>
        <v>1085.28</v>
      </c>
      <c r="V48" s="0" t="n">
        <f aca="false">V7*170.6</f>
        <v>0</v>
      </c>
      <c r="W48" s="0" t="n">
        <f aca="false">W7*164.65</f>
        <v>0</v>
      </c>
      <c r="X48" s="0" t="n">
        <f aca="false">X7*162.78</f>
        <v>1627.8</v>
      </c>
      <c r="Y48" s="0" t="n">
        <f aca="false">Y7*152.54</f>
        <v>152.54</v>
      </c>
      <c r="Z48" s="0" t="n">
        <f aca="false">Z7*151.82</f>
        <v>151.82</v>
      </c>
      <c r="AA48" s="0" t="n">
        <f aca="false">AA7*139.93</f>
        <v>0</v>
      </c>
      <c r="AB48" s="0" t="n">
        <f aca="false">AB7*127.46</f>
        <v>0</v>
      </c>
      <c r="AC48" s="0" t="n">
        <f aca="false">AC7*84.06</f>
        <v>0</v>
      </c>
      <c r="AD48" s="0" t="n">
        <f aca="false">AD7*72.75</f>
        <v>0</v>
      </c>
      <c r="AE48" s="0" t="n">
        <f aca="false">AE7*65.01</f>
        <v>0</v>
      </c>
      <c r="AF48" s="0" t="n">
        <f aca="false">AF7*61.13</f>
        <v>244.52</v>
      </c>
      <c r="AG48" s="0" t="n">
        <f aca="false">AG7*56.34</f>
        <v>0</v>
      </c>
      <c r="AH48" s="0" t="n">
        <f aca="false">AH7*50.28</f>
        <v>0</v>
      </c>
      <c r="AI48" s="0" t="n">
        <f aca="false">AI7*44.19</f>
        <v>0</v>
      </c>
      <c r="AJ48" s="0" t="n">
        <f aca="false">AJ7*43.19</f>
        <v>0</v>
      </c>
      <c r="AK48" s="0" t="n">
        <f aca="false">AK7*36.1</f>
        <v>0</v>
      </c>
      <c r="AL48" s="0" t="n">
        <f aca="false">AL7*31.97</f>
        <v>0</v>
      </c>
      <c r="AM48" s="0" t="n">
        <f aca="false">AM7*27.57</f>
        <v>0</v>
      </c>
      <c r="AN48" s="0" t="n">
        <f aca="false">AN7*21.11</f>
        <v>0</v>
      </c>
      <c r="AO48" s="0" t="n">
        <f aca="false">AO7*0</f>
        <v>0</v>
      </c>
      <c r="AP48" s="0" t="n">
        <f aca="false">SUM(B48:AO48)</f>
        <v>21622.23</v>
      </c>
    </row>
    <row r="49" customFormat="false" ht="12.8" hidden="false" customHeight="false" outlineLevel="0" collapsed="false">
      <c r="A49" s="0" t="s">
        <v>558</v>
      </c>
      <c r="B49" s="0" t="n">
        <f aca="false">B8*0</f>
        <v>0</v>
      </c>
      <c r="C49" s="0" t="n">
        <f aca="false">C8*1325.64</f>
        <v>0</v>
      </c>
      <c r="D49" s="0" t="n">
        <f aca="false">D8*652.38</f>
        <v>0</v>
      </c>
      <c r="E49" s="0" t="n">
        <f aca="false">E8*576.49</f>
        <v>0</v>
      </c>
      <c r="F49" s="0" t="n">
        <f aca="false">F8*524.2</f>
        <v>0</v>
      </c>
      <c r="G49" s="0" t="n">
        <f aca="false">G8*427.11</f>
        <v>0</v>
      </c>
      <c r="H49" s="0" t="n">
        <f aca="false">H8*374.84</f>
        <v>0</v>
      </c>
      <c r="I49" s="0" t="n">
        <f aca="false">I8*328.34</f>
        <v>0</v>
      </c>
      <c r="J49" s="0" t="n">
        <f aca="false">J8*281.32</f>
        <v>0</v>
      </c>
      <c r="K49" s="0" t="n">
        <f aca="false">K8*277.99</f>
        <v>0</v>
      </c>
      <c r="L49" s="0" t="n">
        <f aca="false">L8*14.52</f>
        <v>0</v>
      </c>
      <c r="M49" s="0" t="n">
        <f aca="false">M8*248.34</f>
        <v>0</v>
      </c>
      <c r="N49" s="0" t="n">
        <f aca="false">N8*248.33</f>
        <v>0</v>
      </c>
      <c r="O49" s="0" t="n">
        <f aca="false">O8*243.03</f>
        <v>0</v>
      </c>
      <c r="P49" s="0" t="n">
        <f aca="false">P8*241.89</f>
        <v>0</v>
      </c>
      <c r="Q49" s="0" t="n">
        <f aca="false">Q8*232.58</f>
        <v>0</v>
      </c>
      <c r="R49" s="0" t="n">
        <f aca="false">R8*193.43</f>
        <v>0</v>
      </c>
      <c r="S49" s="0" t="n">
        <f aca="false">S8*186.37</f>
        <v>0</v>
      </c>
      <c r="T49" s="0" t="n">
        <f aca="false">T8*184.35</f>
        <v>0</v>
      </c>
      <c r="U49" s="0" t="n">
        <f aca="false">U8*180.88</f>
        <v>180.88</v>
      </c>
      <c r="V49" s="0" t="n">
        <f aca="false">V8*170.6</f>
        <v>0</v>
      </c>
      <c r="W49" s="0" t="n">
        <f aca="false">W8*164.65</f>
        <v>0</v>
      </c>
      <c r="X49" s="0" t="n">
        <f aca="false">X8*162.78</f>
        <v>0</v>
      </c>
      <c r="Y49" s="0" t="n">
        <f aca="false">Y8*152.54</f>
        <v>0</v>
      </c>
      <c r="Z49" s="0" t="n">
        <f aca="false">Z8*151.82</f>
        <v>0</v>
      </c>
      <c r="AA49" s="0" t="n">
        <f aca="false">AA8*139.93</f>
        <v>0</v>
      </c>
      <c r="AB49" s="0" t="n">
        <f aca="false">AB8*127.46</f>
        <v>0</v>
      </c>
      <c r="AC49" s="0" t="n">
        <f aca="false">AC8*84.06</f>
        <v>0</v>
      </c>
      <c r="AD49" s="0" t="n">
        <f aca="false">AD8*72.75</f>
        <v>0</v>
      </c>
      <c r="AE49" s="0" t="n">
        <f aca="false">AE8*65.01</f>
        <v>0</v>
      </c>
      <c r="AF49" s="0" t="n">
        <f aca="false">AF8*61.13</f>
        <v>0</v>
      </c>
      <c r="AG49" s="0" t="n">
        <f aca="false">AG8*56.34</f>
        <v>0</v>
      </c>
      <c r="AH49" s="0" t="n">
        <f aca="false">AH8*50.28</f>
        <v>0</v>
      </c>
      <c r="AI49" s="0" t="n">
        <f aca="false">AI8*44.19</f>
        <v>0</v>
      </c>
      <c r="AJ49" s="0" t="n">
        <f aca="false">AJ8*43.19</f>
        <v>0</v>
      </c>
      <c r="AK49" s="0" t="n">
        <f aca="false">AK8*36.1</f>
        <v>0</v>
      </c>
      <c r="AL49" s="0" t="n">
        <f aca="false">AL8*31.97</f>
        <v>0</v>
      </c>
      <c r="AM49" s="0" t="n">
        <f aca="false">AM8*27.57</f>
        <v>27.57</v>
      </c>
      <c r="AN49" s="0" t="n">
        <f aca="false">AN8*21.11</f>
        <v>0</v>
      </c>
      <c r="AO49" s="0" t="n">
        <f aca="false">AO8*0</f>
        <v>0</v>
      </c>
      <c r="AP49" s="0" t="n">
        <f aca="false">SUM(B49:AO49)</f>
        <v>208.45</v>
      </c>
    </row>
    <row r="50" customFormat="false" ht="12.8" hidden="false" customHeight="false" outlineLevel="0" collapsed="false">
      <c r="A50" s="0" t="s">
        <v>235</v>
      </c>
      <c r="B50" s="0" t="n">
        <f aca="false">B9*0</f>
        <v>0</v>
      </c>
      <c r="C50" s="0" t="n">
        <f aca="false">C9*1325.64</f>
        <v>0</v>
      </c>
      <c r="D50" s="0" t="n">
        <f aca="false">D9*652.38</f>
        <v>3261.9</v>
      </c>
      <c r="E50" s="0" t="n">
        <f aca="false">E9*576.49</f>
        <v>0</v>
      </c>
      <c r="F50" s="0" t="n">
        <f aca="false">F9*524.2</f>
        <v>2096.8</v>
      </c>
      <c r="G50" s="0" t="n">
        <f aca="false">G9*427.11</f>
        <v>0</v>
      </c>
      <c r="H50" s="0" t="n">
        <f aca="false">H9*374.84</f>
        <v>1124.52</v>
      </c>
      <c r="I50" s="0" t="n">
        <f aca="false">I9*328.34</f>
        <v>328.34</v>
      </c>
      <c r="J50" s="0" t="n">
        <f aca="false">J9*281.32</f>
        <v>0</v>
      </c>
      <c r="K50" s="0" t="n">
        <f aca="false">K9*277.99</f>
        <v>277.99</v>
      </c>
      <c r="L50" s="0" t="n">
        <f aca="false">L9*14.52</f>
        <v>0</v>
      </c>
      <c r="M50" s="0" t="n">
        <f aca="false">M9*248.34</f>
        <v>0</v>
      </c>
      <c r="N50" s="0" t="n">
        <f aca="false">N9*248.33</f>
        <v>0</v>
      </c>
      <c r="O50" s="0" t="n">
        <f aca="false">O9*243.03</f>
        <v>0</v>
      </c>
      <c r="P50" s="0" t="n">
        <f aca="false">P9*241.89</f>
        <v>0</v>
      </c>
      <c r="Q50" s="0" t="n">
        <f aca="false">Q9*232.58</f>
        <v>0</v>
      </c>
      <c r="R50" s="0" t="n">
        <f aca="false">R9*193.43</f>
        <v>0</v>
      </c>
      <c r="S50" s="0" t="n">
        <f aca="false">S9*186.37</f>
        <v>186.37</v>
      </c>
      <c r="T50" s="0" t="n">
        <f aca="false">T9*184.35</f>
        <v>0</v>
      </c>
      <c r="U50" s="0" t="n">
        <f aca="false">U9*180.88</f>
        <v>0</v>
      </c>
      <c r="V50" s="0" t="n">
        <f aca="false">V9*170.6</f>
        <v>0</v>
      </c>
      <c r="W50" s="0" t="n">
        <f aca="false">W9*164.65</f>
        <v>0</v>
      </c>
      <c r="X50" s="0" t="n">
        <f aca="false">X9*162.78</f>
        <v>0</v>
      </c>
      <c r="Y50" s="0" t="n">
        <f aca="false">Y9*152.54</f>
        <v>0</v>
      </c>
      <c r="Z50" s="0" t="n">
        <f aca="false">Z9*151.82</f>
        <v>0</v>
      </c>
      <c r="AA50" s="0" t="n">
        <f aca="false">AA9*139.93</f>
        <v>0</v>
      </c>
      <c r="AB50" s="0" t="n">
        <f aca="false">AB9*127.46</f>
        <v>0</v>
      </c>
      <c r="AC50" s="0" t="n">
        <f aca="false">AC9*84.06</f>
        <v>0</v>
      </c>
      <c r="AD50" s="0" t="n">
        <f aca="false">AD9*72.75</f>
        <v>0</v>
      </c>
      <c r="AE50" s="0" t="n">
        <f aca="false">AE9*65.01</f>
        <v>260.04</v>
      </c>
      <c r="AF50" s="0" t="n">
        <f aca="false">AF9*61.13</f>
        <v>0</v>
      </c>
      <c r="AG50" s="0" t="n">
        <f aca="false">AG9*56.34</f>
        <v>0</v>
      </c>
      <c r="AH50" s="0" t="n">
        <f aca="false">AH9*50.28</f>
        <v>0</v>
      </c>
      <c r="AI50" s="0" t="n">
        <f aca="false">AI9*44.19</f>
        <v>88.38</v>
      </c>
      <c r="AJ50" s="0" t="n">
        <f aca="false">AJ9*43.19</f>
        <v>388.71</v>
      </c>
      <c r="AK50" s="0" t="n">
        <f aca="false">AK9*36.1</f>
        <v>0</v>
      </c>
      <c r="AL50" s="0" t="n">
        <f aca="false">AL9*31.97</f>
        <v>159.85</v>
      </c>
      <c r="AM50" s="0" t="n">
        <f aca="false">AM9*27.57</f>
        <v>0</v>
      </c>
      <c r="AN50" s="0" t="n">
        <f aca="false">AN9*21.11</f>
        <v>21.11</v>
      </c>
      <c r="AO50" s="0" t="n">
        <f aca="false">AO9*0</f>
        <v>0</v>
      </c>
      <c r="AP50" s="0" t="n">
        <f aca="false">SUM(B50:AO50)</f>
        <v>8194.01</v>
      </c>
    </row>
    <row r="51" customFormat="false" ht="12.8" hidden="false" customHeight="false" outlineLevel="0" collapsed="false">
      <c r="A51" s="0" t="s">
        <v>241</v>
      </c>
      <c r="B51" s="0" t="n">
        <f aca="false">B10*0</f>
        <v>0</v>
      </c>
      <c r="C51" s="0" t="n">
        <f aca="false">C10*1325.64</f>
        <v>0</v>
      </c>
      <c r="D51" s="0" t="n">
        <f aca="false">D10*652.38</f>
        <v>0</v>
      </c>
      <c r="E51" s="0" t="n">
        <f aca="false">E10*576.49</f>
        <v>0</v>
      </c>
      <c r="F51" s="0" t="n">
        <f aca="false">F10*524.2</f>
        <v>0</v>
      </c>
      <c r="G51" s="0" t="n">
        <f aca="false">G10*427.11</f>
        <v>0</v>
      </c>
      <c r="H51" s="0" t="n">
        <f aca="false">H10*374.84</f>
        <v>0</v>
      </c>
      <c r="I51" s="0" t="n">
        <f aca="false">I10*328.34</f>
        <v>0</v>
      </c>
      <c r="J51" s="0" t="n">
        <f aca="false">J10*281.32</f>
        <v>0</v>
      </c>
      <c r="K51" s="0" t="n">
        <f aca="false">K10*277.99</f>
        <v>0</v>
      </c>
      <c r="L51" s="0" t="n">
        <f aca="false">L10*14.52</f>
        <v>0</v>
      </c>
      <c r="M51" s="0" t="n">
        <f aca="false">M10*248.34</f>
        <v>0</v>
      </c>
      <c r="N51" s="0" t="n">
        <f aca="false">N10*248.33</f>
        <v>0</v>
      </c>
      <c r="O51" s="0" t="n">
        <f aca="false">O10*243.03</f>
        <v>0</v>
      </c>
      <c r="P51" s="0" t="n">
        <f aca="false">P10*241.89</f>
        <v>0</v>
      </c>
      <c r="Q51" s="0" t="n">
        <f aca="false">Q10*232.58</f>
        <v>0</v>
      </c>
      <c r="R51" s="0" t="n">
        <f aca="false">R10*193.43</f>
        <v>0</v>
      </c>
      <c r="S51" s="0" t="n">
        <f aca="false">S10*186.37</f>
        <v>0</v>
      </c>
      <c r="T51" s="0" t="n">
        <f aca="false">T10*184.35</f>
        <v>0</v>
      </c>
      <c r="U51" s="0" t="n">
        <f aca="false">U10*180.88</f>
        <v>0</v>
      </c>
      <c r="V51" s="0" t="n">
        <f aca="false">V10*170.6</f>
        <v>0</v>
      </c>
      <c r="W51" s="0" t="n">
        <f aca="false">W10*164.65</f>
        <v>0</v>
      </c>
      <c r="X51" s="0" t="n">
        <f aca="false">X10*162.78</f>
        <v>0</v>
      </c>
      <c r="Y51" s="0" t="n">
        <f aca="false">Y10*152.54</f>
        <v>0</v>
      </c>
      <c r="Z51" s="0" t="n">
        <f aca="false">Z10*151.82</f>
        <v>0</v>
      </c>
      <c r="AA51" s="0" t="n">
        <f aca="false">AA10*139.93</f>
        <v>0</v>
      </c>
      <c r="AB51" s="0" t="n">
        <f aca="false">AB10*127.46</f>
        <v>0</v>
      </c>
      <c r="AC51" s="0" t="n">
        <f aca="false">AC10*84.06</f>
        <v>0</v>
      </c>
      <c r="AD51" s="0" t="n">
        <f aca="false">AD10*72.75</f>
        <v>0</v>
      </c>
      <c r="AE51" s="0" t="n">
        <f aca="false">AE10*65.01</f>
        <v>0</v>
      </c>
      <c r="AF51" s="0" t="n">
        <f aca="false">AF10*61.13</f>
        <v>0</v>
      </c>
      <c r="AG51" s="0" t="n">
        <f aca="false">AG10*56.34</f>
        <v>0</v>
      </c>
      <c r="AH51" s="0" t="n">
        <f aca="false">AH10*50.28</f>
        <v>0</v>
      </c>
      <c r="AI51" s="0" t="n">
        <f aca="false">AI10*44.19</f>
        <v>0</v>
      </c>
      <c r="AJ51" s="0" t="n">
        <f aca="false">AJ10*43.19</f>
        <v>0</v>
      </c>
      <c r="AK51" s="0" t="n">
        <f aca="false">AK10*36.1</f>
        <v>0</v>
      </c>
      <c r="AL51" s="0" t="n">
        <f aca="false">AL10*31.97</f>
        <v>0</v>
      </c>
      <c r="AM51" s="0" t="n">
        <f aca="false">AM10*27.57</f>
        <v>0</v>
      </c>
      <c r="AN51" s="0" t="n">
        <f aca="false">AN10*21.11</f>
        <v>0</v>
      </c>
      <c r="AO51" s="0" t="n">
        <f aca="false">AO10*0</f>
        <v>0</v>
      </c>
      <c r="AP51" s="0" t="n">
        <f aca="false">SUM(B51:AO51)</f>
        <v>0</v>
      </c>
    </row>
    <row r="52" customFormat="false" ht="12.8" hidden="false" customHeight="false" outlineLevel="0" collapsed="false">
      <c r="A52" s="0" t="s">
        <v>249</v>
      </c>
      <c r="B52" s="0" t="n">
        <f aca="false">B11*0</f>
        <v>0</v>
      </c>
      <c r="C52" s="0" t="n">
        <f aca="false">C11*1325.64</f>
        <v>0</v>
      </c>
      <c r="D52" s="0" t="n">
        <f aca="false">D11*652.38</f>
        <v>0</v>
      </c>
      <c r="E52" s="0" t="n">
        <f aca="false">E11*576.49</f>
        <v>0</v>
      </c>
      <c r="F52" s="0" t="n">
        <f aca="false">F11*524.2</f>
        <v>0</v>
      </c>
      <c r="G52" s="0" t="n">
        <f aca="false">G11*427.11</f>
        <v>0</v>
      </c>
      <c r="H52" s="0" t="n">
        <f aca="false">H11*374.84</f>
        <v>0</v>
      </c>
      <c r="I52" s="0" t="n">
        <f aca="false">I11*328.34</f>
        <v>0</v>
      </c>
      <c r="J52" s="0" t="n">
        <f aca="false">J11*281.32</f>
        <v>0</v>
      </c>
      <c r="K52" s="0" t="n">
        <f aca="false">K11*277.99</f>
        <v>0</v>
      </c>
      <c r="L52" s="0" t="n">
        <f aca="false">L11*14.52</f>
        <v>14.52</v>
      </c>
      <c r="M52" s="0" t="n">
        <f aca="false">M11*248.34</f>
        <v>0</v>
      </c>
      <c r="N52" s="0" t="n">
        <f aca="false">N11*248.33</f>
        <v>0</v>
      </c>
      <c r="O52" s="0" t="n">
        <f aca="false">O11*243.03</f>
        <v>0</v>
      </c>
      <c r="P52" s="0" t="n">
        <f aca="false">P11*241.89</f>
        <v>483.78</v>
      </c>
      <c r="Q52" s="0" t="n">
        <f aca="false">Q11*232.58</f>
        <v>0</v>
      </c>
      <c r="R52" s="0" t="n">
        <f aca="false">R11*193.43</f>
        <v>0</v>
      </c>
      <c r="S52" s="0" t="n">
        <f aca="false">S11*186.37</f>
        <v>0</v>
      </c>
      <c r="T52" s="0" t="n">
        <f aca="false">T11*184.35</f>
        <v>0</v>
      </c>
      <c r="U52" s="0" t="n">
        <f aca="false">U11*180.88</f>
        <v>0</v>
      </c>
      <c r="V52" s="0" t="n">
        <f aca="false">V11*170.6</f>
        <v>0</v>
      </c>
      <c r="W52" s="0" t="n">
        <f aca="false">W11*164.65</f>
        <v>0</v>
      </c>
      <c r="X52" s="0" t="n">
        <f aca="false">X11*162.78</f>
        <v>0</v>
      </c>
      <c r="Y52" s="0" t="n">
        <f aca="false">Y11*152.54</f>
        <v>0</v>
      </c>
      <c r="Z52" s="0" t="n">
        <f aca="false">Z11*151.82</f>
        <v>0</v>
      </c>
      <c r="AA52" s="0" t="n">
        <f aca="false">AA11*139.93</f>
        <v>0</v>
      </c>
      <c r="AB52" s="0" t="n">
        <f aca="false">AB11*127.46</f>
        <v>0</v>
      </c>
      <c r="AC52" s="0" t="n">
        <f aca="false">AC11*84.06</f>
        <v>0</v>
      </c>
      <c r="AD52" s="0" t="n">
        <f aca="false">AD11*72.75</f>
        <v>0</v>
      </c>
      <c r="AE52" s="0" t="n">
        <f aca="false">AE11*65.01</f>
        <v>65.01</v>
      </c>
      <c r="AF52" s="0" t="n">
        <f aca="false">AF11*61.13</f>
        <v>0</v>
      </c>
      <c r="AG52" s="0" t="n">
        <f aca="false">AG11*56.34</f>
        <v>0</v>
      </c>
      <c r="AH52" s="0" t="n">
        <f aca="false">AH11*50.28</f>
        <v>0</v>
      </c>
      <c r="AI52" s="0" t="n">
        <f aca="false">AI11*44.19</f>
        <v>0</v>
      </c>
      <c r="AJ52" s="0" t="n">
        <f aca="false">AJ11*43.19</f>
        <v>0</v>
      </c>
      <c r="AK52" s="0" t="n">
        <f aca="false">AK11*36.1</f>
        <v>0</v>
      </c>
      <c r="AL52" s="0" t="n">
        <f aca="false">AL11*31.97</f>
        <v>0</v>
      </c>
      <c r="AM52" s="0" t="n">
        <f aca="false">AM11*27.57</f>
        <v>0</v>
      </c>
      <c r="AN52" s="0" t="n">
        <f aca="false">AN11*21.11</f>
        <v>0</v>
      </c>
      <c r="AO52" s="0" t="n">
        <f aca="false">AO11*0</f>
        <v>0</v>
      </c>
      <c r="AP52" s="0" t="n">
        <f aca="false">SUM(B52:AO52)</f>
        <v>563.31</v>
      </c>
    </row>
    <row r="53" customFormat="false" ht="12.8" hidden="false" customHeight="false" outlineLevel="0" collapsed="false">
      <c r="A53" s="0" t="s">
        <v>252</v>
      </c>
      <c r="B53" s="0" t="n">
        <f aca="false">B12*0</f>
        <v>0</v>
      </c>
      <c r="C53" s="0" t="n">
        <f aca="false">C12*1325.64</f>
        <v>0</v>
      </c>
      <c r="D53" s="0" t="n">
        <f aca="false">D12*652.38</f>
        <v>0</v>
      </c>
      <c r="E53" s="0" t="n">
        <f aca="false">E12*576.49</f>
        <v>0</v>
      </c>
      <c r="F53" s="0" t="n">
        <f aca="false">F12*524.2</f>
        <v>0</v>
      </c>
      <c r="G53" s="0" t="n">
        <f aca="false">G12*427.11</f>
        <v>0</v>
      </c>
      <c r="H53" s="0" t="n">
        <f aca="false">H12*374.84</f>
        <v>0</v>
      </c>
      <c r="I53" s="0" t="n">
        <f aca="false">I12*328.34</f>
        <v>656.68</v>
      </c>
      <c r="J53" s="0" t="n">
        <f aca="false">J12*281.32</f>
        <v>0</v>
      </c>
      <c r="K53" s="0" t="n">
        <f aca="false">K12*277.99</f>
        <v>0</v>
      </c>
      <c r="L53" s="0" t="n">
        <f aca="false">L12*14.52</f>
        <v>58.08</v>
      </c>
      <c r="M53" s="0" t="n">
        <f aca="false">M12*248.34</f>
        <v>0</v>
      </c>
      <c r="N53" s="0" t="n">
        <f aca="false">N12*248.33</f>
        <v>0</v>
      </c>
      <c r="O53" s="0" t="n">
        <f aca="false">O12*243.03</f>
        <v>0</v>
      </c>
      <c r="P53" s="0" t="n">
        <f aca="false">P12*241.89</f>
        <v>0</v>
      </c>
      <c r="Q53" s="0" t="n">
        <f aca="false">Q12*232.58</f>
        <v>0</v>
      </c>
      <c r="R53" s="0" t="n">
        <f aca="false">R12*193.43</f>
        <v>0</v>
      </c>
      <c r="S53" s="0" t="n">
        <f aca="false">S12*186.37</f>
        <v>0</v>
      </c>
      <c r="T53" s="0" t="n">
        <f aca="false">T12*184.35</f>
        <v>0</v>
      </c>
      <c r="U53" s="0" t="n">
        <f aca="false">U12*180.88</f>
        <v>0</v>
      </c>
      <c r="V53" s="0" t="n">
        <f aca="false">V12*170.6</f>
        <v>0</v>
      </c>
      <c r="W53" s="0" t="n">
        <f aca="false">W12*164.65</f>
        <v>0</v>
      </c>
      <c r="X53" s="0" t="n">
        <f aca="false">X12*162.78</f>
        <v>0</v>
      </c>
      <c r="Y53" s="0" t="n">
        <f aca="false">Y12*152.54</f>
        <v>0</v>
      </c>
      <c r="Z53" s="0" t="n">
        <f aca="false">Z12*151.82</f>
        <v>0</v>
      </c>
      <c r="AA53" s="0" t="n">
        <f aca="false">AA12*139.93</f>
        <v>0</v>
      </c>
      <c r="AB53" s="0" t="n">
        <f aca="false">AB12*127.46</f>
        <v>0</v>
      </c>
      <c r="AC53" s="0" t="n">
        <f aca="false">AC12*84.06</f>
        <v>0</v>
      </c>
      <c r="AD53" s="0" t="n">
        <f aca="false">AD12*72.75</f>
        <v>0</v>
      </c>
      <c r="AE53" s="0" t="n">
        <f aca="false">AE12*65.01</f>
        <v>0</v>
      </c>
      <c r="AF53" s="0" t="n">
        <f aca="false">AF12*61.13</f>
        <v>0</v>
      </c>
      <c r="AG53" s="0" t="n">
        <f aca="false">AG12*56.34</f>
        <v>0</v>
      </c>
      <c r="AH53" s="0" t="n">
        <f aca="false">AH12*50.28</f>
        <v>150.84</v>
      </c>
      <c r="AI53" s="0" t="n">
        <f aca="false">AI12*44.19</f>
        <v>0</v>
      </c>
      <c r="AJ53" s="0" t="n">
        <f aca="false">AJ12*43.19</f>
        <v>0</v>
      </c>
      <c r="AK53" s="0" t="n">
        <f aca="false">AK12*36.1</f>
        <v>0</v>
      </c>
      <c r="AL53" s="0" t="n">
        <f aca="false">AL12*31.97</f>
        <v>0</v>
      </c>
      <c r="AM53" s="0" t="n">
        <f aca="false">AM12*27.57</f>
        <v>0</v>
      </c>
      <c r="AN53" s="0" t="n">
        <f aca="false">AN12*21.11</f>
        <v>0</v>
      </c>
      <c r="AO53" s="0" t="n">
        <f aca="false">AO12*0</f>
        <v>0</v>
      </c>
      <c r="AP53" s="0" t="n">
        <f aca="false">SUM(B53:AO53)</f>
        <v>865.6</v>
      </c>
    </row>
    <row r="54" customFormat="false" ht="12.8" hidden="false" customHeight="false" outlineLevel="0" collapsed="false">
      <c r="A54" s="0" t="s">
        <v>559</v>
      </c>
      <c r="B54" s="0" t="n">
        <f aca="false">B13*0</f>
        <v>0</v>
      </c>
      <c r="C54" s="0" t="n">
        <f aca="false">C13*1325.64</f>
        <v>0</v>
      </c>
      <c r="D54" s="0" t="n">
        <f aca="false">D13*652.38</f>
        <v>0</v>
      </c>
      <c r="E54" s="0" t="n">
        <f aca="false">E13*576.49</f>
        <v>0</v>
      </c>
      <c r="F54" s="0" t="n">
        <f aca="false">F13*524.2</f>
        <v>0</v>
      </c>
      <c r="G54" s="0" t="n">
        <f aca="false">G13*427.11</f>
        <v>0</v>
      </c>
      <c r="H54" s="0" t="n">
        <f aca="false">H13*374.84</f>
        <v>0</v>
      </c>
      <c r="I54" s="0" t="n">
        <f aca="false">I13*328.34</f>
        <v>0</v>
      </c>
      <c r="J54" s="0" t="n">
        <f aca="false">J13*281.32</f>
        <v>0</v>
      </c>
      <c r="K54" s="0" t="n">
        <f aca="false">K13*277.99</f>
        <v>0</v>
      </c>
      <c r="L54" s="0" t="n">
        <f aca="false">L13*14.52</f>
        <v>0</v>
      </c>
      <c r="M54" s="0" t="n">
        <f aca="false">M13*248.34</f>
        <v>0</v>
      </c>
      <c r="N54" s="0" t="n">
        <f aca="false">N13*248.33</f>
        <v>0</v>
      </c>
      <c r="O54" s="0" t="n">
        <f aca="false">O13*243.03</f>
        <v>0</v>
      </c>
      <c r="P54" s="0" t="n">
        <f aca="false">P13*241.89</f>
        <v>0</v>
      </c>
      <c r="Q54" s="0" t="n">
        <f aca="false">Q13*232.58</f>
        <v>0</v>
      </c>
      <c r="R54" s="0" t="n">
        <f aca="false">R13*193.43</f>
        <v>0</v>
      </c>
      <c r="S54" s="0" t="n">
        <f aca="false">S13*186.37</f>
        <v>0</v>
      </c>
      <c r="T54" s="0" t="n">
        <f aca="false">T13*184.35</f>
        <v>0</v>
      </c>
      <c r="U54" s="0" t="n">
        <f aca="false">U13*180.88</f>
        <v>0</v>
      </c>
      <c r="V54" s="0" t="n">
        <f aca="false">V13*170.6</f>
        <v>0</v>
      </c>
      <c r="W54" s="0" t="n">
        <f aca="false">W13*164.65</f>
        <v>0</v>
      </c>
      <c r="X54" s="0" t="n">
        <f aca="false">X13*162.78</f>
        <v>0</v>
      </c>
      <c r="Y54" s="0" t="n">
        <f aca="false">Y13*152.54</f>
        <v>0</v>
      </c>
      <c r="Z54" s="0" t="n">
        <f aca="false">Z13*151.82</f>
        <v>0</v>
      </c>
      <c r="AA54" s="0" t="n">
        <f aca="false">AA13*139.93</f>
        <v>0</v>
      </c>
      <c r="AB54" s="0" t="n">
        <f aca="false">AB13*127.46</f>
        <v>0</v>
      </c>
      <c r="AC54" s="0" t="n">
        <f aca="false">AC13*84.06</f>
        <v>0</v>
      </c>
      <c r="AD54" s="0" t="n">
        <f aca="false">AD13*72.75</f>
        <v>0</v>
      </c>
      <c r="AE54" s="0" t="n">
        <f aca="false">AE13*65.01</f>
        <v>0</v>
      </c>
      <c r="AF54" s="0" t="n">
        <f aca="false">AF13*61.13</f>
        <v>0</v>
      </c>
      <c r="AG54" s="0" t="n">
        <f aca="false">AG13*56.34</f>
        <v>0</v>
      </c>
      <c r="AH54" s="0" t="n">
        <f aca="false">AH13*50.28</f>
        <v>0</v>
      </c>
      <c r="AI54" s="0" t="n">
        <f aca="false">AI13*44.19</f>
        <v>0</v>
      </c>
      <c r="AJ54" s="0" t="n">
        <f aca="false">AJ13*43.19</f>
        <v>0</v>
      </c>
      <c r="AK54" s="0" t="n">
        <f aca="false">AK13*36.1</f>
        <v>0</v>
      </c>
      <c r="AL54" s="0" t="n">
        <f aca="false">AL13*31.97</f>
        <v>0</v>
      </c>
      <c r="AM54" s="0" t="n">
        <f aca="false">AM13*27.57</f>
        <v>0</v>
      </c>
      <c r="AN54" s="0" t="n">
        <f aca="false">AN13*21.11</f>
        <v>0</v>
      </c>
      <c r="AO54" s="0" t="n">
        <f aca="false">AO13*0</f>
        <v>0</v>
      </c>
      <c r="AP54" s="0" t="n">
        <f aca="false">SUM(B54:AO54)</f>
        <v>0</v>
      </c>
    </row>
    <row r="55" customFormat="false" ht="12.8" hidden="false" customHeight="false" outlineLevel="0" collapsed="false">
      <c r="A55" s="0" t="s">
        <v>273</v>
      </c>
      <c r="B55" s="0" t="n">
        <f aca="false">B14*0</f>
        <v>0</v>
      </c>
      <c r="C55" s="0" t="n">
        <f aca="false">C14*1325.64</f>
        <v>0</v>
      </c>
      <c r="D55" s="0" t="n">
        <f aca="false">D14*652.38</f>
        <v>0</v>
      </c>
      <c r="E55" s="0" t="n">
        <f aca="false">E14*576.49</f>
        <v>0</v>
      </c>
      <c r="F55" s="0" t="n">
        <f aca="false">F14*524.2</f>
        <v>0</v>
      </c>
      <c r="G55" s="0" t="n">
        <f aca="false">G14*427.11</f>
        <v>0</v>
      </c>
      <c r="H55" s="0" t="n">
        <f aca="false">H14*374.84</f>
        <v>0</v>
      </c>
      <c r="I55" s="0" t="n">
        <f aca="false">I14*328.34</f>
        <v>0</v>
      </c>
      <c r="J55" s="0" t="n">
        <f aca="false">J14*281.32</f>
        <v>0</v>
      </c>
      <c r="K55" s="0" t="n">
        <f aca="false">K14*277.99</f>
        <v>0</v>
      </c>
      <c r="L55" s="0" t="n">
        <f aca="false">L14*14.52</f>
        <v>0</v>
      </c>
      <c r="M55" s="0" t="n">
        <f aca="false">M14*248.34</f>
        <v>0</v>
      </c>
      <c r="N55" s="0" t="n">
        <f aca="false">N14*248.33</f>
        <v>0</v>
      </c>
      <c r="O55" s="0" t="n">
        <f aca="false">O14*243.03</f>
        <v>0</v>
      </c>
      <c r="P55" s="0" t="n">
        <f aca="false">P14*241.89</f>
        <v>0</v>
      </c>
      <c r="Q55" s="0" t="n">
        <f aca="false">Q14*232.58</f>
        <v>0</v>
      </c>
      <c r="R55" s="0" t="n">
        <f aca="false">R14*193.43</f>
        <v>0</v>
      </c>
      <c r="S55" s="0" t="n">
        <f aca="false">S14*186.37</f>
        <v>0</v>
      </c>
      <c r="T55" s="0" t="n">
        <f aca="false">T14*184.35</f>
        <v>0</v>
      </c>
      <c r="U55" s="0" t="n">
        <f aca="false">U14*180.88</f>
        <v>0</v>
      </c>
      <c r="V55" s="0" t="n">
        <f aca="false">V14*170.6</f>
        <v>0</v>
      </c>
      <c r="W55" s="0" t="n">
        <f aca="false">W14*164.65</f>
        <v>0</v>
      </c>
      <c r="X55" s="0" t="n">
        <f aca="false">X14*162.78</f>
        <v>0</v>
      </c>
      <c r="Y55" s="0" t="n">
        <f aca="false">Y14*152.54</f>
        <v>0</v>
      </c>
      <c r="Z55" s="0" t="n">
        <f aca="false">Z14*151.82</f>
        <v>0</v>
      </c>
      <c r="AA55" s="0" t="n">
        <f aca="false">AA14*139.93</f>
        <v>0</v>
      </c>
      <c r="AB55" s="0" t="n">
        <f aca="false">AB14*127.46</f>
        <v>0</v>
      </c>
      <c r="AC55" s="0" t="n">
        <f aca="false">AC14*84.06</f>
        <v>0</v>
      </c>
      <c r="AD55" s="0" t="n">
        <f aca="false">AD14*72.75</f>
        <v>0</v>
      </c>
      <c r="AE55" s="0" t="n">
        <f aca="false">AE14*65.01</f>
        <v>130.02</v>
      </c>
      <c r="AF55" s="0" t="n">
        <f aca="false">AF14*61.13</f>
        <v>0</v>
      </c>
      <c r="AG55" s="0" t="n">
        <f aca="false">AG14*56.34</f>
        <v>0</v>
      </c>
      <c r="AH55" s="0" t="n">
        <f aca="false">AH14*50.28</f>
        <v>0</v>
      </c>
      <c r="AI55" s="0" t="n">
        <f aca="false">AI14*44.19</f>
        <v>0</v>
      </c>
      <c r="AJ55" s="0" t="n">
        <f aca="false">AJ14*43.19</f>
        <v>0</v>
      </c>
      <c r="AK55" s="0" t="n">
        <f aca="false">AK14*36.1</f>
        <v>0</v>
      </c>
      <c r="AL55" s="0" t="n">
        <f aca="false">AL14*31.97</f>
        <v>0</v>
      </c>
      <c r="AM55" s="0" t="n">
        <f aca="false">AM14*27.57</f>
        <v>0</v>
      </c>
      <c r="AN55" s="0" t="n">
        <f aca="false">AN14*21.11</f>
        <v>0</v>
      </c>
      <c r="AO55" s="0" t="n">
        <f aca="false">AO14*0</f>
        <v>0</v>
      </c>
      <c r="AP55" s="0" t="n">
        <f aca="false">SUM(B55:AO55)</f>
        <v>130.02</v>
      </c>
    </row>
    <row r="56" customFormat="false" ht="12.8" hidden="false" customHeight="false" outlineLevel="0" collapsed="false">
      <c r="A56" s="0" t="s">
        <v>279</v>
      </c>
      <c r="B56" s="0" t="n">
        <f aca="false">B15*0</f>
        <v>0</v>
      </c>
      <c r="C56" s="0" t="n">
        <f aca="false">C15*1325.64</f>
        <v>0</v>
      </c>
      <c r="D56" s="0" t="n">
        <f aca="false">D15*652.38</f>
        <v>652.38</v>
      </c>
      <c r="E56" s="0" t="n">
        <f aca="false">E15*576.49</f>
        <v>0</v>
      </c>
      <c r="F56" s="0" t="n">
        <f aca="false">F15*524.2</f>
        <v>0</v>
      </c>
      <c r="G56" s="0" t="n">
        <f aca="false">G15*427.11</f>
        <v>0</v>
      </c>
      <c r="H56" s="0" t="n">
        <f aca="false">H15*374.84</f>
        <v>0</v>
      </c>
      <c r="I56" s="0" t="n">
        <f aca="false">I15*328.34</f>
        <v>0</v>
      </c>
      <c r="J56" s="0" t="n">
        <f aca="false">J15*281.32</f>
        <v>0</v>
      </c>
      <c r="K56" s="0" t="n">
        <f aca="false">K15*277.99</f>
        <v>0</v>
      </c>
      <c r="L56" s="0" t="n">
        <f aca="false">L15*14.52</f>
        <v>29.04</v>
      </c>
      <c r="M56" s="0" t="n">
        <f aca="false">M15*248.34</f>
        <v>0</v>
      </c>
      <c r="N56" s="0" t="n">
        <f aca="false">N15*248.33</f>
        <v>0</v>
      </c>
      <c r="O56" s="0" t="n">
        <f aca="false">O15*243.03</f>
        <v>0</v>
      </c>
      <c r="P56" s="0" t="n">
        <f aca="false">P15*241.89</f>
        <v>0</v>
      </c>
      <c r="Q56" s="0" t="n">
        <f aca="false">Q15*232.58</f>
        <v>0</v>
      </c>
      <c r="R56" s="0" t="n">
        <f aca="false">R15*193.43</f>
        <v>0</v>
      </c>
      <c r="S56" s="0" t="n">
        <f aca="false">S15*186.37</f>
        <v>0</v>
      </c>
      <c r="T56" s="0" t="n">
        <f aca="false">T15*184.35</f>
        <v>0</v>
      </c>
      <c r="U56" s="0" t="n">
        <f aca="false">U15*180.88</f>
        <v>0</v>
      </c>
      <c r="V56" s="0" t="n">
        <f aca="false">V15*170.6</f>
        <v>0</v>
      </c>
      <c r="W56" s="0" t="n">
        <f aca="false">W15*164.65</f>
        <v>0</v>
      </c>
      <c r="X56" s="0" t="n">
        <f aca="false">X15*162.78</f>
        <v>0</v>
      </c>
      <c r="Y56" s="0" t="n">
        <f aca="false">Y15*152.54</f>
        <v>0</v>
      </c>
      <c r="Z56" s="0" t="n">
        <f aca="false">Z15*151.82</f>
        <v>0</v>
      </c>
      <c r="AA56" s="0" t="n">
        <f aca="false">AA15*139.93</f>
        <v>0</v>
      </c>
      <c r="AB56" s="0" t="n">
        <f aca="false">AB15*127.46</f>
        <v>0</v>
      </c>
      <c r="AC56" s="0" t="n">
        <f aca="false">AC15*84.06</f>
        <v>0</v>
      </c>
      <c r="AD56" s="0" t="n">
        <f aca="false">AD15*72.75</f>
        <v>0</v>
      </c>
      <c r="AE56" s="0" t="n">
        <f aca="false">AE15*65.01</f>
        <v>0</v>
      </c>
      <c r="AF56" s="0" t="n">
        <f aca="false">AF15*61.13</f>
        <v>672.43</v>
      </c>
      <c r="AG56" s="0" t="n">
        <f aca="false">AG15*56.34</f>
        <v>0</v>
      </c>
      <c r="AH56" s="0" t="n">
        <f aca="false">AH15*50.28</f>
        <v>0</v>
      </c>
      <c r="AI56" s="0" t="n">
        <f aca="false">AI15*44.19</f>
        <v>0</v>
      </c>
      <c r="AJ56" s="0" t="n">
        <f aca="false">AJ15*43.19</f>
        <v>0</v>
      </c>
      <c r="AK56" s="0" t="n">
        <f aca="false">AK15*36.1</f>
        <v>0</v>
      </c>
      <c r="AL56" s="0" t="n">
        <f aca="false">AL15*31.97</f>
        <v>0</v>
      </c>
      <c r="AM56" s="0" t="n">
        <f aca="false">AM15*27.57</f>
        <v>0</v>
      </c>
      <c r="AN56" s="0" t="n">
        <f aca="false">AN15*21.11</f>
        <v>0</v>
      </c>
      <c r="AO56" s="0" t="n">
        <f aca="false">AO15*0</f>
        <v>0</v>
      </c>
      <c r="AP56" s="0" t="n">
        <f aca="false">SUM(B56:AO56)</f>
        <v>1353.85</v>
      </c>
    </row>
    <row r="57" customFormat="false" ht="12.8" hidden="false" customHeight="false" outlineLevel="0" collapsed="false">
      <c r="A57" s="0" t="s">
        <v>282</v>
      </c>
      <c r="B57" s="0" t="n">
        <f aca="false">B16*0</f>
        <v>0</v>
      </c>
      <c r="C57" s="0" t="n">
        <f aca="false">C16*1325.64</f>
        <v>0</v>
      </c>
      <c r="D57" s="0" t="n">
        <f aca="false">D16*652.38</f>
        <v>0</v>
      </c>
      <c r="E57" s="0" t="n">
        <f aca="false">E16*576.49</f>
        <v>0</v>
      </c>
      <c r="F57" s="0" t="n">
        <f aca="false">F16*524.2</f>
        <v>0</v>
      </c>
      <c r="G57" s="0" t="n">
        <f aca="false">G16*427.11</f>
        <v>427.11</v>
      </c>
      <c r="H57" s="0" t="n">
        <f aca="false">H16*374.84</f>
        <v>0</v>
      </c>
      <c r="I57" s="0" t="n">
        <f aca="false">I16*328.34</f>
        <v>0</v>
      </c>
      <c r="J57" s="0" t="n">
        <f aca="false">J16*281.32</f>
        <v>0</v>
      </c>
      <c r="K57" s="0" t="n">
        <f aca="false">K16*277.99</f>
        <v>0</v>
      </c>
      <c r="L57" s="0" t="n">
        <f aca="false">L16*14.52</f>
        <v>0</v>
      </c>
      <c r="M57" s="0" t="n">
        <f aca="false">M16*248.34</f>
        <v>0</v>
      </c>
      <c r="N57" s="0" t="n">
        <f aca="false">N16*248.33</f>
        <v>0</v>
      </c>
      <c r="O57" s="0" t="n">
        <f aca="false">O16*243.03</f>
        <v>0</v>
      </c>
      <c r="P57" s="0" t="n">
        <f aca="false">P16*241.89</f>
        <v>0</v>
      </c>
      <c r="Q57" s="0" t="n">
        <f aca="false">Q16*232.58</f>
        <v>697.74</v>
      </c>
      <c r="R57" s="0" t="n">
        <f aca="false">R16*193.43</f>
        <v>0</v>
      </c>
      <c r="S57" s="0" t="n">
        <f aca="false">S16*186.37</f>
        <v>0</v>
      </c>
      <c r="T57" s="0" t="n">
        <f aca="false">T16*184.35</f>
        <v>0</v>
      </c>
      <c r="U57" s="0" t="n">
        <f aca="false">U16*180.88</f>
        <v>0</v>
      </c>
      <c r="V57" s="0" t="n">
        <f aca="false">V16*170.6</f>
        <v>0</v>
      </c>
      <c r="W57" s="0" t="n">
        <f aca="false">W16*164.65</f>
        <v>0</v>
      </c>
      <c r="X57" s="0" t="n">
        <f aca="false">X16*162.78</f>
        <v>162.78</v>
      </c>
      <c r="Y57" s="0" t="n">
        <f aca="false">Y16*152.54</f>
        <v>0</v>
      </c>
      <c r="Z57" s="0" t="n">
        <f aca="false">Z16*151.82</f>
        <v>151.82</v>
      </c>
      <c r="AA57" s="0" t="n">
        <f aca="false">AA16*139.93</f>
        <v>0</v>
      </c>
      <c r="AB57" s="0" t="n">
        <f aca="false">AB16*127.46</f>
        <v>0</v>
      </c>
      <c r="AC57" s="0" t="n">
        <f aca="false">AC16*84.06</f>
        <v>252.18</v>
      </c>
      <c r="AD57" s="0" t="n">
        <f aca="false">AD16*72.75</f>
        <v>0</v>
      </c>
      <c r="AE57" s="0" t="n">
        <f aca="false">AE16*65.01</f>
        <v>130.02</v>
      </c>
      <c r="AF57" s="0" t="n">
        <f aca="false">AF16*61.13</f>
        <v>0</v>
      </c>
      <c r="AG57" s="0" t="n">
        <f aca="false">AG16*56.34</f>
        <v>338.04</v>
      </c>
      <c r="AH57" s="0" t="n">
        <f aca="false">AH16*50.28</f>
        <v>100.56</v>
      </c>
      <c r="AI57" s="0" t="n">
        <f aca="false">AI16*44.19</f>
        <v>0</v>
      </c>
      <c r="AJ57" s="0" t="n">
        <f aca="false">AJ16*43.19</f>
        <v>43.19</v>
      </c>
      <c r="AK57" s="0" t="n">
        <f aca="false">AK16*36.1</f>
        <v>36.1</v>
      </c>
      <c r="AL57" s="0" t="n">
        <f aca="false">AL16*31.97</f>
        <v>0</v>
      </c>
      <c r="AM57" s="0" t="n">
        <f aca="false">AM16*27.57</f>
        <v>137.85</v>
      </c>
      <c r="AN57" s="0" t="n">
        <f aca="false">AN16*21.11</f>
        <v>0</v>
      </c>
      <c r="AO57" s="0" t="n">
        <f aca="false">AO16*0</f>
        <v>0</v>
      </c>
      <c r="AP57" s="0" t="n">
        <f aca="false">SUM(B57:AO57)</f>
        <v>2477.39</v>
      </c>
    </row>
    <row r="58" customFormat="false" ht="12.8" hidden="false" customHeight="false" outlineLevel="0" collapsed="false">
      <c r="A58" s="0" t="s">
        <v>285</v>
      </c>
      <c r="B58" s="0" t="n">
        <f aca="false">B17*0</f>
        <v>0</v>
      </c>
      <c r="C58" s="0" t="n">
        <f aca="false">C17*1325.64</f>
        <v>0</v>
      </c>
      <c r="D58" s="0" t="n">
        <f aca="false">D17*652.38</f>
        <v>1304.76</v>
      </c>
      <c r="E58" s="0" t="n">
        <f aca="false">E17*576.49</f>
        <v>0</v>
      </c>
      <c r="F58" s="0" t="n">
        <f aca="false">F17*524.2</f>
        <v>0</v>
      </c>
      <c r="G58" s="0" t="n">
        <f aca="false">G17*427.11</f>
        <v>0</v>
      </c>
      <c r="H58" s="0" t="n">
        <f aca="false">H17*374.84</f>
        <v>0</v>
      </c>
      <c r="I58" s="0" t="n">
        <f aca="false">I17*328.34</f>
        <v>0</v>
      </c>
      <c r="J58" s="0" t="n">
        <f aca="false">J17*281.32</f>
        <v>0</v>
      </c>
      <c r="K58" s="0" t="n">
        <f aca="false">K17*277.99</f>
        <v>0</v>
      </c>
      <c r="L58" s="0" t="n">
        <f aca="false">L17*14.52</f>
        <v>72.6</v>
      </c>
      <c r="M58" s="0" t="n">
        <f aca="false">M17*248.34</f>
        <v>248.34</v>
      </c>
      <c r="N58" s="0" t="n">
        <f aca="false">N17*248.33</f>
        <v>0</v>
      </c>
      <c r="O58" s="0" t="n">
        <f aca="false">O17*243.03</f>
        <v>0</v>
      </c>
      <c r="P58" s="0" t="n">
        <f aca="false">P17*241.89</f>
        <v>0</v>
      </c>
      <c r="Q58" s="0" t="n">
        <f aca="false">Q17*232.58</f>
        <v>0</v>
      </c>
      <c r="R58" s="0" t="n">
        <f aca="false">R17*193.43</f>
        <v>0</v>
      </c>
      <c r="S58" s="0" t="n">
        <f aca="false">S17*186.37</f>
        <v>0</v>
      </c>
      <c r="T58" s="0" t="n">
        <f aca="false">T17*184.35</f>
        <v>0</v>
      </c>
      <c r="U58" s="0" t="n">
        <f aca="false">U17*180.88</f>
        <v>361.76</v>
      </c>
      <c r="V58" s="0" t="n">
        <f aca="false">V17*170.6</f>
        <v>0</v>
      </c>
      <c r="W58" s="0" t="n">
        <f aca="false">W17*164.65</f>
        <v>0</v>
      </c>
      <c r="X58" s="0" t="n">
        <f aca="false">X17*162.78</f>
        <v>0</v>
      </c>
      <c r="Y58" s="0" t="n">
        <f aca="false">Y17*152.54</f>
        <v>0</v>
      </c>
      <c r="Z58" s="0" t="n">
        <f aca="false">Z17*151.82</f>
        <v>0</v>
      </c>
      <c r="AA58" s="0" t="n">
        <f aca="false">AA17*139.93</f>
        <v>0</v>
      </c>
      <c r="AB58" s="0" t="n">
        <f aca="false">AB17*127.46</f>
        <v>0</v>
      </c>
      <c r="AC58" s="0" t="n">
        <f aca="false">AC17*84.06</f>
        <v>0</v>
      </c>
      <c r="AD58" s="0" t="n">
        <f aca="false">AD17*72.75</f>
        <v>0</v>
      </c>
      <c r="AE58" s="0" t="n">
        <f aca="false">AE17*65.01</f>
        <v>65.01</v>
      </c>
      <c r="AF58" s="0" t="n">
        <f aca="false">AF17*61.13</f>
        <v>0</v>
      </c>
      <c r="AG58" s="0" t="n">
        <f aca="false">AG17*56.34</f>
        <v>0</v>
      </c>
      <c r="AH58" s="0" t="n">
        <f aca="false">AH17*50.28</f>
        <v>0</v>
      </c>
      <c r="AI58" s="0" t="n">
        <f aca="false">AI17*44.19</f>
        <v>0</v>
      </c>
      <c r="AJ58" s="0" t="n">
        <f aca="false">AJ17*43.19</f>
        <v>0</v>
      </c>
      <c r="AK58" s="0" t="n">
        <f aca="false">AK17*36.1</f>
        <v>0</v>
      </c>
      <c r="AL58" s="0" t="n">
        <f aca="false">AL17*31.97</f>
        <v>0</v>
      </c>
      <c r="AM58" s="0" t="n">
        <f aca="false">AM17*27.57</f>
        <v>0</v>
      </c>
      <c r="AN58" s="0" t="n">
        <f aca="false">AN17*21.11</f>
        <v>0</v>
      </c>
      <c r="AO58" s="0" t="n">
        <f aca="false">AO17*0</f>
        <v>0</v>
      </c>
      <c r="AP58" s="0" t="n">
        <f aca="false">SUM(B58:AO58)</f>
        <v>2052.47</v>
      </c>
    </row>
    <row r="59" customFormat="false" ht="12.8" hidden="false" customHeight="false" outlineLevel="0" collapsed="false">
      <c r="A59" s="0" t="s">
        <v>288</v>
      </c>
      <c r="B59" s="0" t="n">
        <f aca="false">B18*0</f>
        <v>0</v>
      </c>
      <c r="C59" s="0" t="n">
        <f aca="false">C18*1325.64</f>
        <v>0</v>
      </c>
      <c r="D59" s="0" t="n">
        <f aca="false">D18*652.38</f>
        <v>9785.7</v>
      </c>
      <c r="E59" s="0" t="n">
        <f aca="false">E18*576.49</f>
        <v>0</v>
      </c>
      <c r="F59" s="0" t="n">
        <f aca="false">F18*524.2</f>
        <v>0</v>
      </c>
      <c r="G59" s="0" t="n">
        <f aca="false">G18*427.11</f>
        <v>0</v>
      </c>
      <c r="H59" s="0" t="n">
        <f aca="false">H18*374.84</f>
        <v>0</v>
      </c>
      <c r="I59" s="0" t="n">
        <f aca="false">I18*328.34</f>
        <v>0</v>
      </c>
      <c r="J59" s="0" t="n">
        <f aca="false">J18*281.32</f>
        <v>0</v>
      </c>
      <c r="K59" s="0" t="n">
        <f aca="false">K18*277.99</f>
        <v>0</v>
      </c>
      <c r="L59" s="0" t="n">
        <f aca="false">L18*14.52</f>
        <v>0</v>
      </c>
      <c r="M59" s="0" t="n">
        <f aca="false">M18*248.34</f>
        <v>0</v>
      </c>
      <c r="N59" s="0" t="n">
        <f aca="false">N18*248.33</f>
        <v>0</v>
      </c>
      <c r="O59" s="0" t="n">
        <f aca="false">O18*243.03</f>
        <v>0</v>
      </c>
      <c r="P59" s="0" t="n">
        <f aca="false">P18*241.89</f>
        <v>0</v>
      </c>
      <c r="Q59" s="0" t="n">
        <f aca="false">Q18*232.58</f>
        <v>2325.8</v>
      </c>
      <c r="R59" s="0" t="n">
        <f aca="false">R18*193.43</f>
        <v>0</v>
      </c>
      <c r="S59" s="0" t="n">
        <f aca="false">S18*186.37</f>
        <v>0</v>
      </c>
      <c r="T59" s="0" t="n">
        <f aca="false">T18*184.35</f>
        <v>0</v>
      </c>
      <c r="U59" s="0" t="n">
        <f aca="false">U18*180.88</f>
        <v>0</v>
      </c>
      <c r="V59" s="0" t="n">
        <f aca="false">V18*170.6</f>
        <v>170.6</v>
      </c>
      <c r="W59" s="0" t="n">
        <f aca="false">W18*164.65</f>
        <v>0</v>
      </c>
      <c r="X59" s="0" t="n">
        <f aca="false">X18*162.78</f>
        <v>0</v>
      </c>
      <c r="Y59" s="0" t="n">
        <f aca="false">Y18*152.54</f>
        <v>0</v>
      </c>
      <c r="Z59" s="0" t="n">
        <f aca="false">Z18*151.82</f>
        <v>0</v>
      </c>
      <c r="AA59" s="0" t="n">
        <f aca="false">AA18*139.93</f>
        <v>0</v>
      </c>
      <c r="AB59" s="0" t="n">
        <f aca="false">AB18*127.46</f>
        <v>0</v>
      </c>
      <c r="AC59" s="0" t="n">
        <f aca="false">AC18*84.06</f>
        <v>0</v>
      </c>
      <c r="AD59" s="0" t="n">
        <f aca="false">AD18*72.75</f>
        <v>0</v>
      </c>
      <c r="AE59" s="0" t="n">
        <f aca="false">AE18*65.01</f>
        <v>130.02</v>
      </c>
      <c r="AF59" s="0" t="n">
        <f aca="false">AF18*61.13</f>
        <v>3117.63</v>
      </c>
      <c r="AG59" s="0" t="n">
        <f aca="false">AG18*56.34</f>
        <v>563.4</v>
      </c>
      <c r="AH59" s="0" t="n">
        <f aca="false">AH18*50.28</f>
        <v>0</v>
      </c>
      <c r="AI59" s="0" t="n">
        <f aca="false">AI18*44.19</f>
        <v>0</v>
      </c>
      <c r="AJ59" s="0" t="n">
        <f aca="false">AJ18*43.19</f>
        <v>0</v>
      </c>
      <c r="AK59" s="0" t="n">
        <f aca="false">AK18*36.1</f>
        <v>0</v>
      </c>
      <c r="AL59" s="0" t="n">
        <f aca="false">AL18*31.97</f>
        <v>159.85</v>
      </c>
      <c r="AM59" s="0" t="n">
        <f aca="false">AM18*27.57</f>
        <v>0</v>
      </c>
      <c r="AN59" s="0" t="n">
        <f aca="false">AN18*21.11</f>
        <v>0</v>
      </c>
      <c r="AO59" s="0" t="n">
        <f aca="false">AO18*0</f>
        <v>0</v>
      </c>
      <c r="AP59" s="0" t="n">
        <f aca="false">SUM(B59:AO59)</f>
        <v>16253</v>
      </c>
    </row>
    <row r="60" customFormat="false" ht="12.8" hidden="false" customHeight="false" outlineLevel="0" collapsed="false">
      <c r="A60" s="0" t="s">
        <v>291</v>
      </c>
      <c r="B60" s="0" t="n">
        <f aca="false">B19*0</f>
        <v>0</v>
      </c>
      <c r="C60" s="0" t="n">
        <f aca="false">C19*1325.64</f>
        <v>0</v>
      </c>
      <c r="D60" s="0" t="n">
        <f aca="false">D19*652.38</f>
        <v>1304.76</v>
      </c>
      <c r="E60" s="0" t="n">
        <f aca="false">E19*576.49</f>
        <v>0</v>
      </c>
      <c r="F60" s="0" t="n">
        <f aca="false">F19*524.2</f>
        <v>0</v>
      </c>
      <c r="G60" s="0" t="n">
        <f aca="false">G19*427.11</f>
        <v>0</v>
      </c>
      <c r="H60" s="0" t="n">
        <f aca="false">H19*374.84</f>
        <v>2249.04</v>
      </c>
      <c r="I60" s="0" t="n">
        <f aca="false">I19*328.34</f>
        <v>1313.36</v>
      </c>
      <c r="J60" s="0" t="n">
        <f aca="false">J19*281.32</f>
        <v>0</v>
      </c>
      <c r="K60" s="0" t="n">
        <f aca="false">K19*277.99</f>
        <v>0</v>
      </c>
      <c r="L60" s="0" t="n">
        <f aca="false">L19*14.52</f>
        <v>0</v>
      </c>
      <c r="M60" s="0" t="n">
        <f aca="false">M19*248.34</f>
        <v>1986.72</v>
      </c>
      <c r="N60" s="0" t="n">
        <f aca="false">N19*248.33</f>
        <v>248.33</v>
      </c>
      <c r="O60" s="0" t="n">
        <f aca="false">O19*243.03</f>
        <v>0</v>
      </c>
      <c r="P60" s="0" t="n">
        <f aca="false">P19*241.89</f>
        <v>3870.24</v>
      </c>
      <c r="Q60" s="0" t="n">
        <f aca="false">Q19*232.58</f>
        <v>697.74</v>
      </c>
      <c r="R60" s="0" t="n">
        <f aca="false">R19*193.43</f>
        <v>0</v>
      </c>
      <c r="S60" s="0" t="n">
        <f aca="false">S19*186.37</f>
        <v>0</v>
      </c>
      <c r="T60" s="0" t="n">
        <f aca="false">T19*184.35</f>
        <v>0</v>
      </c>
      <c r="U60" s="0" t="n">
        <f aca="false">U19*180.88</f>
        <v>542.64</v>
      </c>
      <c r="V60" s="0" t="n">
        <f aca="false">V19*170.6</f>
        <v>0</v>
      </c>
      <c r="W60" s="0" t="n">
        <f aca="false">W19*164.65</f>
        <v>0</v>
      </c>
      <c r="X60" s="0" t="n">
        <f aca="false">X19*162.78</f>
        <v>0</v>
      </c>
      <c r="Y60" s="0" t="n">
        <f aca="false">Y19*152.54</f>
        <v>0</v>
      </c>
      <c r="Z60" s="0" t="n">
        <f aca="false">Z19*151.82</f>
        <v>0</v>
      </c>
      <c r="AA60" s="0" t="n">
        <f aca="false">AA19*139.93</f>
        <v>0</v>
      </c>
      <c r="AB60" s="0" t="n">
        <f aca="false">AB19*127.46</f>
        <v>0</v>
      </c>
      <c r="AC60" s="0" t="n">
        <f aca="false">AC19*84.06</f>
        <v>0</v>
      </c>
      <c r="AD60" s="0" t="n">
        <f aca="false">AD19*72.75</f>
        <v>72.75</v>
      </c>
      <c r="AE60" s="0" t="n">
        <f aca="false">AE19*65.01</f>
        <v>195.03</v>
      </c>
      <c r="AF60" s="0" t="n">
        <f aca="false">AF19*61.13</f>
        <v>0</v>
      </c>
      <c r="AG60" s="0" t="n">
        <f aca="false">AG19*56.34</f>
        <v>225.36</v>
      </c>
      <c r="AH60" s="0" t="n">
        <f aca="false">AH19*50.28</f>
        <v>50.28</v>
      </c>
      <c r="AI60" s="0" t="n">
        <f aca="false">AI19*44.19</f>
        <v>0</v>
      </c>
      <c r="AJ60" s="0" t="n">
        <f aca="false">AJ19*43.19</f>
        <v>431.9</v>
      </c>
      <c r="AK60" s="0" t="n">
        <f aca="false">AK19*36.1</f>
        <v>0</v>
      </c>
      <c r="AL60" s="0" t="n">
        <f aca="false">AL19*31.97</f>
        <v>223.79</v>
      </c>
      <c r="AM60" s="0" t="n">
        <f aca="false">AM19*27.57</f>
        <v>0</v>
      </c>
      <c r="AN60" s="0" t="n">
        <f aca="false">AN19*21.11</f>
        <v>0</v>
      </c>
      <c r="AO60" s="0" t="n">
        <f aca="false">AO19*0</f>
        <v>0</v>
      </c>
      <c r="AP60" s="0" t="n">
        <f aca="false">SUM(B60:AO60)</f>
        <v>13411.94</v>
      </c>
    </row>
    <row r="61" customFormat="false" ht="12.8" hidden="false" customHeight="false" outlineLevel="0" collapsed="false">
      <c r="A61" s="0" t="s">
        <v>294</v>
      </c>
      <c r="B61" s="0" t="n">
        <f aca="false">B20*0</f>
        <v>0</v>
      </c>
      <c r="C61" s="0" t="n">
        <f aca="false">C20*1325.64</f>
        <v>0</v>
      </c>
      <c r="D61" s="0" t="n">
        <f aca="false">D20*652.38</f>
        <v>5219.04</v>
      </c>
      <c r="E61" s="0" t="n">
        <f aca="false">E20*576.49</f>
        <v>0</v>
      </c>
      <c r="F61" s="0" t="n">
        <f aca="false">F20*524.2</f>
        <v>0</v>
      </c>
      <c r="G61" s="0" t="n">
        <f aca="false">G20*427.11</f>
        <v>427.11</v>
      </c>
      <c r="H61" s="0" t="n">
        <f aca="false">H20*374.84</f>
        <v>0</v>
      </c>
      <c r="I61" s="0" t="n">
        <f aca="false">I20*328.34</f>
        <v>0</v>
      </c>
      <c r="J61" s="0" t="n">
        <f aca="false">J20*281.32</f>
        <v>0</v>
      </c>
      <c r="K61" s="0" t="n">
        <f aca="false">K20*277.99</f>
        <v>0</v>
      </c>
      <c r="L61" s="0" t="n">
        <f aca="false">L20*14.52</f>
        <v>0</v>
      </c>
      <c r="M61" s="0" t="n">
        <f aca="false">M20*248.34</f>
        <v>0</v>
      </c>
      <c r="N61" s="0" t="n">
        <f aca="false">N20*248.33</f>
        <v>0</v>
      </c>
      <c r="O61" s="0" t="n">
        <f aca="false">O20*243.03</f>
        <v>243.03</v>
      </c>
      <c r="P61" s="0" t="n">
        <f aca="false">P20*241.89</f>
        <v>1209.45</v>
      </c>
      <c r="Q61" s="0" t="n">
        <f aca="false">Q20*232.58</f>
        <v>0</v>
      </c>
      <c r="R61" s="0" t="n">
        <f aca="false">R20*193.43</f>
        <v>193.43</v>
      </c>
      <c r="S61" s="0" t="n">
        <f aca="false">S20*186.37</f>
        <v>0</v>
      </c>
      <c r="T61" s="0" t="n">
        <f aca="false">T20*184.35</f>
        <v>0</v>
      </c>
      <c r="U61" s="0" t="n">
        <f aca="false">U20*180.88</f>
        <v>542.64</v>
      </c>
      <c r="V61" s="0" t="n">
        <f aca="false">V20*170.6</f>
        <v>0</v>
      </c>
      <c r="W61" s="0" t="n">
        <f aca="false">W20*164.65</f>
        <v>0</v>
      </c>
      <c r="X61" s="0" t="n">
        <f aca="false">X20*162.78</f>
        <v>325.56</v>
      </c>
      <c r="Y61" s="0" t="n">
        <f aca="false">Y20*152.54</f>
        <v>0</v>
      </c>
      <c r="Z61" s="0" t="n">
        <f aca="false">Z20*151.82</f>
        <v>455.46</v>
      </c>
      <c r="AA61" s="0" t="n">
        <f aca="false">AA20*139.93</f>
        <v>139.93</v>
      </c>
      <c r="AB61" s="0" t="n">
        <f aca="false">AB20*127.46</f>
        <v>0</v>
      </c>
      <c r="AC61" s="0" t="n">
        <f aca="false">AC20*84.06</f>
        <v>252.18</v>
      </c>
      <c r="AD61" s="0" t="n">
        <f aca="false">AD20*72.75</f>
        <v>0</v>
      </c>
      <c r="AE61" s="0" t="n">
        <f aca="false">AE20*65.01</f>
        <v>195.03</v>
      </c>
      <c r="AF61" s="0" t="n">
        <f aca="false">AF20*61.13</f>
        <v>0</v>
      </c>
      <c r="AG61" s="0" t="n">
        <f aca="false">AG20*56.34</f>
        <v>0</v>
      </c>
      <c r="AH61" s="0" t="n">
        <f aca="false">AH20*50.28</f>
        <v>50.28</v>
      </c>
      <c r="AI61" s="0" t="n">
        <f aca="false">AI20*44.19</f>
        <v>0</v>
      </c>
      <c r="AJ61" s="0" t="n">
        <f aca="false">AJ20*43.19</f>
        <v>0</v>
      </c>
      <c r="AK61" s="0" t="n">
        <f aca="false">AK20*36.1</f>
        <v>72.2</v>
      </c>
      <c r="AL61" s="0" t="n">
        <f aca="false">AL20*31.97</f>
        <v>0</v>
      </c>
      <c r="AM61" s="0" t="n">
        <f aca="false">AM20*27.57</f>
        <v>0</v>
      </c>
      <c r="AN61" s="0" t="n">
        <f aca="false">AN20*21.11</f>
        <v>0</v>
      </c>
      <c r="AO61" s="0" t="n">
        <f aca="false">AO20*0</f>
        <v>0</v>
      </c>
      <c r="AP61" s="0" t="n">
        <f aca="false">SUM(B61:AO61)</f>
        <v>9325.34</v>
      </c>
    </row>
    <row r="62" customFormat="false" ht="12.8" hidden="false" customHeight="false" outlineLevel="0" collapsed="false">
      <c r="A62" s="0" t="s">
        <v>296</v>
      </c>
      <c r="B62" s="0" t="n">
        <f aca="false">B21*0</f>
        <v>0</v>
      </c>
      <c r="C62" s="0" t="n">
        <f aca="false">C21*1325.64</f>
        <v>0</v>
      </c>
      <c r="D62" s="0" t="n">
        <f aca="false">D21*652.38</f>
        <v>0</v>
      </c>
      <c r="E62" s="0" t="n">
        <f aca="false">E21*576.49</f>
        <v>0</v>
      </c>
      <c r="F62" s="0" t="n">
        <f aca="false">F21*524.2</f>
        <v>0</v>
      </c>
      <c r="G62" s="0" t="n">
        <f aca="false">G21*427.11</f>
        <v>0</v>
      </c>
      <c r="H62" s="0" t="n">
        <f aca="false">H21*374.84</f>
        <v>374.84</v>
      </c>
      <c r="I62" s="0" t="n">
        <f aca="false">I21*328.34</f>
        <v>0</v>
      </c>
      <c r="J62" s="0" t="n">
        <f aca="false">J21*281.32</f>
        <v>0</v>
      </c>
      <c r="K62" s="0" t="n">
        <f aca="false">K21*277.99</f>
        <v>0</v>
      </c>
      <c r="L62" s="0" t="n">
        <f aca="false">L21*14.52</f>
        <v>0</v>
      </c>
      <c r="M62" s="0" t="n">
        <f aca="false">M21*248.34</f>
        <v>0</v>
      </c>
      <c r="N62" s="0" t="n">
        <f aca="false">N21*248.33</f>
        <v>0</v>
      </c>
      <c r="O62" s="0" t="n">
        <f aca="false">O21*243.03</f>
        <v>0</v>
      </c>
      <c r="P62" s="0" t="n">
        <f aca="false">P21*241.89</f>
        <v>0</v>
      </c>
      <c r="Q62" s="0" t="n">
        <f aca="false">Q21*232.58</f>
        <v>0</v>
      </c>
      <c r="R62" s="0" t="n">
        <f aca="false">R21*193.43</f>
        <v>0</v>
      </c>
      <c r="S62" s="0" t="n">
        <f aca="false">S21*186.37</f>
        <v>0</v>
      </c>
      <c r="T62" s="0" t="n">
        <f aca="false">T21*184.35</f>
        <v>0</v>
      </c>
      <c r="U62" s="0" t="n">
        <f aca="false">U21*180.88</f>
        <v>0</v>
      </c>
      <c r="V62" s="0" t="n">
        <f aca="false">V21*170.6</f>
        <v>0</v>
      </c>
      <c r="W62" s="0" t="n">
        <f aca="false">W21*164.65</f>
        <v>0</v>
      </c>
      <c r="X62" s="0" t="n">
        <f aca="false">X21*162.78</f>
        <v>0</v>
      </c>
      <c r="Y62" s="0" t="n">
        <f aca="false">Y21*152.54</f>
        <v>0</v>
      </c>
      <c r="Z62" s="0" t="n">
        <f aca="false">Z21*151.82</f>
        <v>0</v>
      </c>
      <c r="AA62" s="0" t="n">
        <f aca="false">AA21*139.93</f>
        <v>0</v>
      </c>
      <c r="AB62" s="0" t="n">
        <f aca="false">AB21*127.46</f>
        <v>0</v>
      </c>
      <c r="AC62" s="0" t="n">
        <f aca="false">AC21*84.06</f>
        <v>0</v>
      </c>
      <c r="AD62" s="0" t="n">
        <f aca="false">AD21*72.75</f>
        <v>0</v>
      </c>
      <c r="AE62" s="0" t="n">
        <f aca="false">AE21*65.01</f>
        <v>0</v>
      </c>
      <c r="AF62" s="0" t="n">
        <f aca="false">AF21*61.13</f>
        <v>0</v>
      </c>
      <c r="AG62" s="0" t="n">
        <f aca="false">AG21*56.34</f>
        <v>0</v>
      </c>
      <c r="AH62" s="0" t="n">
        <f aca="false">AH21*50.28</f>
        <v>0</v>
      </c>
      <c r="AI62" s="0" t="n">
        <f aca="false">AI21*44.19</f>
        <v>0</v>
      </c>
      <c r="AJ62" s="0" t="n">
        <f aca="false">AJ21*43.19</f>
        <v>0</v>
      </c>
      <c r="AK62" s="0" t="n">
        <f aca="false">AK21*36.1</f>
        <v>0</v>
      </c>
      <c r="AL62" s="0" t="n">
        <f aca="false">AL21*31.97</f>
        <v>0</v>
      </c>
      <c r="AM62" s="0" t="n">
        <f aca="false">AM21*27.57</f>
        <v>0</v>
      </c>
      <c r="AN62" s="0" t="n">
        <f aca="false">AN21*21.11</f>
        <v>0</v>
      </c>
      <c r="AO62" s="0" t="n">
        <f aca="false">AO21*0</f>
        <v>0</v>
      </c>
      <c r="AP62" s="0" t="n">
        <f aca="false">SUM(B62:AO62)</f>
        <v>374.84</v>
      </c>
    </row>
    <row r="63" customFormat="false" ht="12.8" hidden="false" customHeight="false" outlineLevel="0" collapsed="false">
      <c r="A63" s="0" t="s">
        <v>306</v>
      </c>
      <c r="B63" s="0" t="n">
        <f aca="false">B22*0</f>
        <v>0</v>
      </c>
      <c r="C63" s="0" t="n">
        <f aca="false">C22*1325.64</f>
        <v>0</v>
      </c>
      <c r="D63" s="0" t="n">
        <f aca="false">D22*652.38</f>
        <v>0</v>
      </c>
      <c r="E63" s="0" t="n">
        <f aca="false">E22*576.49</f>
        <v>0</v>
      </c>
      <c r="F63" s="0" t="n">
        <f aca="false">F22*524.2</f>
        <v>0</v>
      </c>
      <c r="G63" s="0" t="n">
        <f aca="false">G22*427.11</f>
        <v>0</v>
      </c>
      <c r="H63" s="0" t="n">
        <f aca="false">H22*374.84</f>
        <v>1124.52</v>
      </c>
      <c r="I63" s="0" t="n">
        <f aca="false">I22*328.34</f>
        <v>0</v>
      </c>
      <c r="J63" s="0" t="n">
        <f aca="false">J22*281.32</f>
        <v>0</v>
      </c>
      <c r="K63" s="0" t="n">
        <f aca="false">K22*277.99</f>
        <v>1667.94</v>
      </c>
      <c r="L63" s="0" t="n">
        <f aca="false">L22*14.52</f>
        <v>0</v>
      </c>
      <c r="M63" s="0" t="n">
        <f aca="false">M22*248.34</f>
        <v>496.68</v>
      </c>
      <c r="N63" s="0" t="n">
        <f aca="false">N22*248.33</f>
        <v>1241.65</v>
      </c>
      <c r="O63" s="0" t="n">
        <f aca="false">O22*243.03</f>
        <v>0</v>
      </c>
      <c r="P63" s="0" t="n">
        <f aca="false">P22*241.89</f>
        <v>0</v>
      </c>
      <c r="Q63" s="0" t="n">
        <f aca="false">Q22*232.58</f>
        <v>0</v>
      </c>
      <c r="R63" s="0" t="n">
        <f aca="false">R22*193.43</f>
        <v>0</v>
      </c>
      <c r="S63" s="0" t="n">
        <f aca="false">S22*186.37</f>
        <v>0</v>
      </c>
      <c r="T63" s="0" t="n">
        <f aca="false">T22*184.35</f>
        <v>0</v>
      </c>
      <c r="U63" s="0" t="n">
        <f aca="false">U22*180.88</f>
        <v>0</v>
      </c>
      <c r="V63" s="0" t="n">
        <f aca="false">V22*170.6</f>
        <v>0</v>
      </c>
      <c r="W63" s="0" t="n">
        <f aca="false">W22*164.65</f>
        <v>0</v>
      </c>
      <c r="X63" s="0" t="n">
        <f aca="false">X22*162.78</f>
        <v>0</v>
      </c>
      <c r="Y63" s="0" t="n">
        <f aca="false">Y22*152.54</f>
        <v>0</v>
      </c>
      <c r="Z63" s="0" t="n">
        <f aca="false">Z22*151.82</f>
        <v>0</v>
      </c>
      <c r="AA63" s="0" t="n">
        <f aca="false">AA22*139.93</f>
        <v>0</v>
      </c>
      <c r="AB63" s="0" t="n">
        <f aca="false">AB22*127.46</f>
        <v>0</v>
      </c>
      <c r="AC63" s="0" t="n">
        <f aca="false">AC22*84.06</f>
        <v>0</v>
      </c>
      <c r="AD63" s="0" t="n">
        <f aca="false">AD22*72.75</f>
        <v>0</v>
      </c>
      <c r="AE63" s="0" t="n">
        <f aca="false">AE22*65.01</f>
        <v>0</v>
      </c>
      <c r="AF63" s="0" t="n">
        <f aca="false">AF22*61.13</f>
        <v>0</v>
      </c>
      <c r="AG63" s="0" t="n">
        <f aca="false">AG22*56.34</f>
        <v>56.34</v>
      </c>
      <c r="AH63" s="0" t="n">
        <f aca="false">AH22*50.28</f>
        <v>201.12</v>
      </c>
      <c r="AI63" s="0" t="n">
        <f aca="false">AI22*44.19</f>
        <v>0</v>
      </c>
      <c r="AJ63" s="0" t="n">
        <f aca="false">AJ22*43.19</f>
        <v>0</v>
      </c>
      <c r="AK63" s="0" t="n">
        <f aca="false">AK22*36.1</f>
        <v>0</v>
      </c>
      <c r="AL63" s="0" t="n">
        <f aca="false">AL22*31.97</f>
        <v>95.91</v>
      </c>
      <c r="AM63" s="0" t="n">
        <f aca="false">AM22*27.57</f>
        <v>0</v>
      </c>
      <c r="AN63" s="0" t="n">
        <f aca="false">AN22*21.11</f>
        <v>0</v>
      </c>
      <c r="AO63" s="0" t="n">
        <f aca="false">AO22*0</f>
        <v>0</v>
      </c>
      <c r="AP63" s="0" t="n">
        <f aca="false">SUM(B63:AO63)</f>
        <v>4884.16</v>
      </c>
    </row>
    <row r="64" customFormat="false" ht="12.8" hidden="false" customHeight="false" outlineLevel="0" collapsed="false">
      <c r="A64" s="0" t="s">
        <v>329</v>
      </c>
      <c r="B64" s="0" t="n">
        <f aca="false">B23*0</f>
        <v>0</v>
      </c>
      <c r="C64" s="0" t="n">
        <f aca="false">C23*1325.64</f>
        <v>0</v>
      </c>
      <c r="D64" s="0" t="n">
        <f aca="false">D23*652.38</f>
        <v>0</v>
      </c>
      <c r="E64" s="0" t="n">
        <f aca="false">E23*576.49</f>
        <v>0</v>
      </c>
      <c r="F64" s="0" t="n">
        <f aca="false">F23*524.2</f>
        <v>0</v>
      </c>
      <c r="G64" s="0" t="n">
        <f aca="false">G23*427.11</f>
        <v>0</v>
      </c>
      <c r="H64" s="0" t="n">
        <f aca="false">H23*374.84</f>
        <v>0</v>
      </c>
      <c r="I64" s="0" t="n">
        <f aca="false">I23*328.34</f>
        <v>0</v>
      </c>
      <c r="J64" s="0" t="n">
        <f aca="false">J23*281.32</f>
        <v>0</v>
      </c>
      <c r="K64" s="0" t="n">
        <f aca="false">K23*277.99</f>
        <v>0</v>
      </c>
      <c r="L64" s="0" t="n">
        <f aca="false">L23*14.52</f>
        <v>0</v>
      </c>
      <c r="M64" s="0" t="n">
        <f aca="false">M23*248.34</f>
        <v>0</v>
      </c>
      <c r="N64" s="0" t="n">
        <f aca="false">N23*248.33</f>
        <v>0</v>
      </c>
      <c r="O64" s="0" t="n">
        <f aca="false">O23*243.03</f>
        <v>0</v>
      </c>
      <c r="P64" s="0" t="n">
        <f aca="false">P23*241.89</f>
        <v>0</v>
      </c>
      <c r="Q64" s="0" t="n">
        <f aca="false">Q23*232.58</f>
        <v>0</v>
      </c>
      <c r="R64" s="0" t="n">
        <f aca="false">R23*193.43</f>
        <v>0</v>
      </c>
      <c r="S64" s="0" t="n">
        <f aca="false">S23*186.37</f>
        <v>0</v>
      </c>
      <c r="T64" s="0" t="n">
        <f aca="false">T23*184.35</f>
        <v>0</v>
      </c>
      <c r="U64" s="0" t="n">
        <f aca="false">U23*180.88</f>
        <v>0</v>
      </c>
      <c r="V64" s="0" t="n">
        <f aca="false">V23*170.6</f>
        <v>0</v>
      </c>
      <c r="W64" s="0" t="n">
        <f aca="false">W23*164.65</f>
        <v>0</v>
      </c>
      <c r="X64" s="0" t="n">
        <f aca="false">X23*162.78</f>
        <v>0</v>
      </c>
      <c r="Y64" s="0" t="n">
        <f aca="false">Y23*152.54</f>
        <v>0</v>
      </c>
      <c r="Z64" s="0" t="n">
        <f aca="false">Z23*151.82</f>
        <v>0</v>
      </c>
      <c r="AA64" s="0" t="n">
        <f aca="false">AA23*139.93</f>
        <v>0</v>
      </c>
      <c r="AB64" s="0" t="n">
        <f aca="false">AB23*127.46</f>
        <v>0</v>
      </c>
      <c r="AC64" s="0" t="n">
        <f aca="false">AC23*84.06</f>
        <v>0</v>
      </c>
      <c r="AD64" s="0" t="n">
        <f aca="false">AD23*72.75</f>
        <v>0</v>
      </c>
      <c r="AE64" s="0" t="n">
        <f aca="false">AE23*65.01</f>
        <v>0</v>
      </c>
      <c r="AF64" s="0" t="n">
        <f aca="false">AF23*61.13</f>
        <v>61.13</v>
      </c>
      <c r="AG64" s="0" t="n">
        <f aca="false">AG23*56.34</f>
        <v>0</v>
      </c>
      <c r="AH64" s="0" t="n">
        <f aca="false">AH23*50.28</f>
        <v>0</v>
      </c>
      <c r="AI64" s="0" t="n">
        <f aca="false">AI23*44.19</f>
        <v>0</v>
      </c>
      <c r="AJ64" s="0" t="n">
        <f aca="false">AJ23*43.19</f>
        <v>0</v>
      </c>
      <c r="AK64" s="0" t="n">
        <f aca="false">AK23*36.1</f>
        <v>0</v>
      </c>
      <c r="AL64" s="0" t="n">
        <f aca="false">AL23*31.97</f>
        <v>0</v>
      </c>
      <c r="AM64" s="0" t="n">
        <f aca="false">AM23*27.57</f>
        <v>0</v>
      </c>
      <c r="AN64" s="0" t="n">
        <f aca="false">AN23*21.11</f>
        <v>0</v>
      </c>
      <c r="AO64" s="0" t="n">
        <f aca="false">AO23*0</f>
        <v>0</v>
      </c>
      <c r="AP64" s="0" t="n">
        <f aca="false">SUM(B64:AO64)</f>
        <v>61.13</v>
      </c>
    </row>
    <row r="65" customFormat="false" ht="12.8" hidden="false" customHeight="false" outlineLevel="0" collapsed="false">
      <c r="A65" s="0" t="s">
        <v>361</v>
      </c>
      <c r="B65" s="0" t="n">
        <f aca="false">B24*0</f>
        <v>0</v>
      </c>
      <c r="C65" s="0" t="n">
        <f aca="false">C24*1325.64</f>
        <v>0</v>
      </c>
      <c r="D65" s="0" t="n">
        <f aca="false">D24*652.38</f>
        <v>1957.14</v>
      </c>
      <c r="E65" s="0" t="n">
        <f aca="false">E24*576.49</f>
        <v>0</v>
      </c>
      <c r="F65" s="0" t="n">
        <f aca="false">F24*524.2</f>
        <v>0</v>
      </c>
      <c r="G65" s="0" t="n">
        <f aca="false">G24*427.11</f>
        <v>0</v>
      </c>
      <c r="H65" s="0" t="n">
        <f aca="false">H24*374.84</f>
        <v>0</v>
      </c>
      <c r="I65" s="0" t="n">
        <f aca="false">I24*328.34</f>
        <v>0</v>
      </c>
      <c r="J65" s="0" t="n">
        <f aca="false">J24*281.32</f>
        <v>0</v>
      </c>
      <c r="K65" s="0" t="n">
        <f aca="false">K24*277.99</f>
        <v>0</v>
      </c>
      <c r="L65" s="0" t="n">
        <f aca="false">L24*14.52</f>
        <v>29.04</v>
      </c>
      <c r="M65" s="0" t="n">
        <f aca="false">M24*248.34</f>
        <v>0</v>
      </c>
      <c r="N65" s="0" t="n">
        <f aca="false">N24*248.33</f>
        <v>0</v>
      </c>
      <c r="O65" s="0" t="n">
        <f aca="false">O24*243.03</f>
        <v>0</v>
      </c>
      <c r="P65" s="0" t="n">
        <f aca="false">P24*241.89</f>
        <v>0</v>
      </c>
      <c r="Q65" s="0" t="n">
        <f aca="false">Q24*232.58</f>
        <v>0</v>
      </c>
      <c r="R65" s="0" t="n">
        <f aca="false">R24*193.43</f>
        <v>0</v>
      </c>
      <c r="S65" s="0" t="n">
        <f aca="false">S24*186.37</f>
        <v>0</v>
      </c>
      <c r="T65" s="0" t="n">
        <f aca="false">T24*184.35</f>
        <v>0</v>
      </c>
      <c r="U65" s="0" t="n">
        <f aca="false">U24*180.88</f>
        <v>0</v>
      </c>
      <c r="V65" s="0" t="n">
        <f aca="false">V24*170.6</f>
        <v>0</v>
      </c>
      <c r="W65" s="0" t="n">
        <f aca="false">W24*164.65</f>
        <v>0</v>
      </c>
      <c r="X65" s="0" t="n">
        <f aca="false">X24*162.78</f>
        <v>0</v>
      </c>
      <c r="Y65" s="0" t="n">
        <f aca="false">Y24*152.54</f>
        <v>152.54</v>
      </c>
      <c r="Z65" s="0" t="n">
        <f aca="false">Z24*151.82</f>
        <v>151.82</v>
      </c>
      <c r="AA65" s="0" t="n">
        <f aca="false">AA24*139.93</f>
        <v>0</v>
      </c>
      <c r="AB65" s="0" t="n">
        <f aca="false">AB24*127.46</f>
        <v>0</v>
      </c>
      <c r="AC65" s="0" t="n">
        <f aca="false">AC24*84.06</f>
        <v>84.06</v>
      </c>
      <c r="AD65" s="0" t="n">
        <f aca="false">AD24*72.75</f>
        <v>0</v>
      </c>
      <c r="AE65" s="0" t="n">
        <f aca="false">AE24*65.01</f>
        <v>65.01</v>
      </c>
      <c r="AF65" s="0" t="n">
        <f aca="false">AF24*61.13</f>
        <v>0</v>
      </c>
      <c r="AG65" s="0" t="n">
        <f aca="false">AG24*56.34</f>
        <v>0</v>
      </c>
      <c r="AH65" s="0" t="n">
        <f aca="false">AH24*50.28</f>
        <v>0</v>
      </c>
      <c r="AI65" s="0" t="n">
        <f aca="false">AI24*44.19</f>
        <v>0</v>
      </c>
      <c r="AJ65" s="0" t="n">
        <f aca="false">AJ24*43.19</f>
        <v>0</v>
      </c>
      <c r="AK65" s="0" t="n">
        <f aca="false">AK24*36.1</f>
        <v>0</v>
      </c>
      <c r="AL65" s="0" t="n">
        <f aca="false">AL24*31.97</f>
        <v>0</v>
      </c>
      <c r="AM65" s="0" t="n">
        <f aca="false">AM24*27.57</f>
        <v>55.14</v>
      </c>
      <c r="AN65" s="0" t="n">
        <f aca="false">AN24*21.11</f>
        <v>0</v>
      </c>
      <c r="AO65" s="0" t="n">
        <f aca="false">AO24*0</f>
        <v>0</v>
      </c>
      <c r="AP65" s="0" t="n">
        <f aca="false">SUM(B65:AO65)</f>
        <v>2494.75</v>
      </c>
    </row>
    <row r="66" customFormat="false" ht="12.8" hidden="false" customHeight="false" outlineLevel="0" collapsed="false">
      <c r="A66" s="0" t="s">
        <v>367</v>
      </c>
      <c r="B66" s="0" t="n">
        <f aca="false">B25*0</f>
        <v>0</v>
      </c>
      <c r="C66" s="0" t="n">
        <f aca="false">C25*1325.64</f>
        <v>0</v>
      </c>
      <c r="D66" s="0" t="n">
        <f aca="false">D25*652.38</f>
        <v>0</v>
      </c>
      <c r="E66" s="0" t="n">
        <f aca="false">E25*576.49</f>
        <v>0</v>
      </c>
      <c r="F66" s="0" t="n">
        <f aca="false">F25*524.2</f>
        <v>1048.4</v>
      </c>
      <c r="G66" s="0" t="n">
        <f aca="false">G25*427.11</f>
        <v>0</v>
      </c>
      <c r="H66" s="0" t="n">
        <f aca="false">H25*374.84</f>
        <v>374.84</v>
      </c>
      <c r="I66" s="0" t="n">
        <f aca="false">I25*328.34</f>
        <v>985.02</v>
      </c>
      <c r="J66" s="0" t="n">
        <f aca="false">J25*281.32</f>
        <v>0</v>
      </c>
      <c r="K66" s="0" t="n">
        <f aca="false">K25*277.99</f>
        <v>0</v>
      </c>
      <c r="L66" s="0" t="n">
        <f aca="false">L25*14.52</f>
        <v>0</v>
      </c>
      <c r="M66" s="0" t="n">
        <f aca="false">M25*248.34</f>
        <v>248.34</v>
      </c>
      <c r="N66" s="0" t="n">
        <f aca="false">N25*248.33</f>
        <v>0</v>
      </c>
      <c r="O66" s="0" t="n">
        <f aca="false">O25*243.03</f>
        <v>0</v>
      </c>
      <c r="P66" s="0" t="n">
        <f aca="false">P25*241.89</f>
        <v>241.89</v>
      </c>
      <c r="Q66" s="0" t="n">
        <f aca="false">Q25*232.58</f>
        <v>0</v>
      </c>
      <c r="R66" s="0" t="n">
        <f aca="false">R25*193.43</f>
        <v>1740.87</v>
      </c>
      <c r="S66" s="0" t="n">
        <f aca="false">S25*186.37</f>
        <v>0</v>
      </c>
      <c r="T66" s="0" t="n">
        <f aca="false">T25*184.35</f>
        <v>184.35</v>
      </c>
      <c r="U66" s="0" t="n">
        <f aca="false">U25*180.88</f>
        <v>0</v>
      </c>
      <c r="V66" s="0" t="n">
        <f aca="false">V25*170.6</f>
        <v>0</v>
      </c>
      <c r="W66" s="0" t="n">
        <f aca="false">W25*164.65</f>
        <v>0</v>
      </c>
      <c r="X66" s="0" t="n">
        <f aca="false">X25*162.78</f>
        <v>488.34</v>
      </c>
      <c r="Y66" s="0" t="n">
        <f aca="false">Y25*152.54</f>
        <v>305.08</v>
      </c>
      <c r="Z66" s="0" t="n">
        <f aca="false">Z25*151.82</f>
        <v>1062.74</v>
      </c>
      <c r="AA66" s="0" t="n">
        <f aca="false">AA25*139.93</f>
        <v>0</v>
      </c>
      <c r="AB66" s="0" t="n">
        <f aca="false">AB25*127.46</f>
        <v>127.46</v>
      </c>
      <c r="AC66" s="0" t="n">
        <f aca="false">AC25*84.06</f>
        <v>0</v>
      </c>
      <c r="AD66" s="0" t="n">
        <f aca="false">AD25*72.75</f>
        <v>0</v>
      </c>
      <c r="AE66" s="0" t="n">
        <f aca="false">AE25*65.01</f>
        <v>390.06</v>
      </c>
      <c r="AF66" s="0" t="n">
        <f aca="false">AF25*61.13</f>
        <v>0</v>
      </c>
      <c r="AG66" s="0" t="n">
        <f aca="false">AG25*56.34</f>
        <v>0</v>
      </c>
      <c r="AH66" s="0" t="n">
        <f aca="false">AH25*50.28</f>
        <v>0</v>
      </c>
      <c r="AI66" s="0" t="n">
        <f aca="false">AI25*44.19</f>
        <v>0</v>
      </c>
      <c r="AJ66" s="0" t="n">
        <f aca="false">AJ25*43.19</f>
        <v>0</v>
      </c>
      <c r="AK66" s="0" t="n">
        <f aca="false">AK25*36.1</f>
        <v>0</v>
      </c>
      <c r="AL66" s="0" t="n">
        <f aca="false">AL25*31.97</f>
        <v>0</v>
      </c>
      <c r="AM66" s="0" t="n">
        <f aca="false">AM25*27.57</f>
        <v>0</v>
      </c>
      <c r="AN66" s="0" t="n">
        <f aca="false">AN25*21.11</f>
        <v>0</v>
      </c>
      <c r="AO66" s="0" t="n">
        <f aca="false">AO25*0</f>
        <v>0</v>
      </c>
      <c r="AP66" s="0" t="n">
        <f aca="false">SUM(B66:AO66)</f>
        <v>7197.39</v>
      </c>
    </row>
    <row r="67" customFormat="false" ht="12.8" hidden="false" customHeight="false" outlineLevel="0" collapsed="false">
      <c r="A67" s="0" t="s">
        <v>370</v>
      </c>
      <c r="B67" s="0" t="n">
        <f aca="false">B26*0</f>
        <v>0</v>
      </c>
      <c r="C67" s="0" t="n">
        <f aca="false">C26*1325.64</f>
        <v>0</v>
      </c>
      <c r="D67" s="0" t="n">
        <f aca="false">D26*652.38</f>
        <v>0</v>
      </c>
      <c r="E67" s="0" t="n">
        <f aca="false">E26*576.49</f>
        <v>0</v>
      </c>
      <c r="F67" s="0" t="n">
        <f aca="false">F26*524.2</f>
        <v>0</v>
      </c>
      <c r="G67" s="0" t="n">
        <f aca="false">G26*427.11</f>
        <v>0</v>
      </c>
      <c r="H67" s="0" t="n">
        <f aca="false">H26*374.84</f>
        <v>0</v>
      </c>
      <c r="I67" s="0" t="n">
        <f aca="false">I26*328.34</f>
        <v>0</v>
      </c>
      <c r="J67" s="0" t="n">
        <f aca="false">J26*281.32</f>
        <v>0</v>
      </c>
      <c r="K67" s="0" t="n">
        <f aca="false">K26*277.99</f>
        <v>0</v>
      </c>
      <c r="L67" s="0" t="n">
        <f aca="false">L26*14.52</f>
        <v>0</v>
      </c>
      <c r="M67" s="0" t="n">
        <f aca="false">M26*248.34</f>
        <v>0</v>
      </c>
      <c r="N67" s="0" t="n">
        <f aca="false">N26*248.33</f>
        <v>0</v>
      </c>
      <c r="O67" s="0" t="n">
        <f aca="false">O26*243.03</f>
        <v>0</v>
      </c>
      <c r="P67" s="0" t="n">
        <f aca="false">P26*241.89</f>
        <v>241.89</v>
      </c>
      <c r="Q67" s="0" t="n">
        <f aca="false">Q26*232.58</f>
        <v>465.16</v>
      </c>
      <c r="R67" s="0" t="n">
        <f aca="false">R26*193.43</f>
        <v>0</v>
      </c>
      <c r="S67" s="0" t="n">
        <f aca="false">S26*186.37</f>
        <v>0</v>
      </c>
      <c r="T67" s="0" t="n">
        <f aca="false">T26*184.35</f>
        <v>0</v>
      </c>
      <c r="U67" s="0" t="n">
        <f aca="false">U26*180.88</f>
        <v>723.52</v>
      </c>
      <c r="V67" s="0" t="n">
        <f aca="false">V26*170.6</f>
        <v>0</v>
      </c>
      <c r="W67" s="0" t="n">
        <f aca="false">W26*164.65</f>
        <v>329.3</v>
      </c>
      <c r="X67" s="0" t="n">
        <f aca="false">X26*162.78</f>
        <v>0</v>
      </c>
      <c r="Y67" s="0" t="n">
        <f aca="false">Y26*152.54</f>
        <v>0</v>
      </c>
      <c r="Z67" s="0" t="n">
        <f aca="false">Z26*151.82</f>
        <v>0</v>
      </c>
      <c r="AA67" s="0" t="n">
        <f aca="false">AA26*139.93</f>
        <v>0</v>
      </c>
      <c r="AB67" s="0" t="n">
        <f aca="false">AB26*127.46</f>
        <v>0</v>
      </c>
      <c r="AC67" s="0" t="n">
        <f aca="false">AC26*84.06</f>
        <v>84.06</v>
      </c>
      <c r="AD67" s="0" t="n">
        <f aca="false">AD26*72.75</f>
        <v>0</v>
      </c>
      <c r="AE67" s="0" t="n">
        <f aca="false">AE26*65.01</f>
        <v>130.02</v>
      </c>
      <c r="AF67" s="0" t="n">
        <f aca="false">AF26*61.13</f>
        <v>0</v>
      </c>
      <c r="AG67" s="0" t="n">
        <f aca="false">AG26*56.34</f>
        <v>281.7</v>
      </c>
      <c r="AH67" s="0" t="n">
        <f aca="false">AH26*50.28</f>
        <v>0</v>
      </c>
      <c r="AI67" s="0" t="n">
        <f aca="false">AI26*44.19</f>
        <v>0</v>
      </c>
      <c r="AJ67" s="0" t="n">
        <f aca="false">AJ26*43.19</f>
        <v>0</v>
      </c>
      <c r="AK67" s="0" t="n">
        <f aca="false">AK26*36.1</f>
        <v>72.2</v>
      </c>
      <c r="AL67" s="0" t="n">
        <f aca="false">AL26*31.97</f>
        <v>0</v>
      </c>
      <c r="AM67" s="0" t="n">
        <f aca="false">AM26*27.57</f>
        <v>110.28</v>
      </c>
      <c r="AN67" s="0" t="n">
        <f aca="false">AN26*21.11</f>
        <v>0</v>
      </c>
      <c r="AO67" s="0" t="n">
        <f aca="false">AO26*0</f>
        <v>0</v>
      </c>
      <c r="AP67" s="0" t="n">
        <f aca="false">SUM(B67:AO67)</f>
        <v>2438.13</v>
      </c>
    </row>
    <row r="68" customFormat="false" ht="12.8" hidden="false" customHeight="false" outlineLevel="0" collapsed="false">
      <c r="A68" s="0" t="s">
        <v>372</v>
      </c>
      <c r="B68" s="0" t="n">
        <f aca="false">B27*0</f>
        <v>0</v>
      </c>
      <c r="C68" s="0" t="n">
        <f aca="false">C27*1325.64</f>
        <v>0</v>
      </c>
      <c r="D68" s="0" t="n">
        <f aca="false">D27*652.38</f>
        <v>0</v>
      </c>
      <c r="E68" s="0" t="n">
        <f aca="false">E27*576.49</f>
        <v>0</v>
      </c>
      <c r="F68" s="0" t="n">
        <f aca="false">F27*524.2</f>
        <v>0</v>
      </c>
      <c r="G68" s="0" t="n">
        <f aca="false">G27*427.11</f>
        <v>0</v>
      </c>
      <c r="H68" s="0" t="n">
        <f aca="false">H27*374.84</f>
        <v>749.68</v>
      </c>
      <c r="I68" s="0" t="n">
        <f aca="false">I27*328.34</f>
        <v>328.34</v>
      </c>
      <c r="J68" s="0" t="n">
        <f aca="false">J27*281.32</f>
        <v>0</v>
      </c>
      <c r="K68" s="0" t="n">
        <f aca="false">K27*277.99</f>
        <v>0</v>
      </c>
      <c r="L68" s="0" t="n">
        <f aca="false">L27*14.52</f>
        <v>0</v>
      </c>
      <c r="M68" s="0" t="n">
        <f aca="false">M27*248.34</f>
        <v>248.34</v>
      </c>
      <c r="N68" s="0" t="n">
        <f aca="false">N27*248.33</f>
        <v>0</v>
      </c>
      <c r="O68" s="0" t="n">
        <f aca="false">O27*243.03</f>
        <v>0</v>
      </c>
      <c r="P68" s="0" t="n">
        <f aca="false">P27*241.89</f>
        <v>0</v>
      </c>
      <c r="Q68" s="0" t="n">
        <f aca="false">Q27*232.58</f>
        <v>0</v>
      </c>
      <c r="R68" s="0" t="n">
        <f aca="false">R27*193.43</f>
        <v>0</v>
      </c>
      <c r="S68" s="0" t="n">
        <f aca="false">S27*186.37</f>
        <v>0</v>
      </c>
      <c r="T68" s="0" t="n">
        <f aca="false">T27*184.35</f>
        <v>0</v>
      </c>
      <c r="U68" s="0" t="n">
        <f aca="false">U27*180.88</f>
        <v>542.64</v>
      </c>
      <c r="V68" s="0" t="n">
        <f aca="false">V27*170.6</f>
        <v>0</v>
      </c>
      <c r="W68" s="0" t="n">
        <f aca="false">W27*164.65</f>
        <v>0</v>
      </c>
      <c r="X68" s="0" t="n">
        <f aca="false">X27*162.78</f>
        <v>325.56</v>
      </c>
      <c r="Y68" s="0" t="n">
        <f aca="false">Y27*152.54</f>
        <v>0</v>
      </c>
      <c r="Z68" s="0" t="n">
        <f aca="false">Z27*151.82</f>
        <v>151.82</v>
      </c>
      <c r="AA68" s="0" t="n">
        <f aca="false">AA27*139.93</f>
        <v>279.86</v>
      </c>
      <c r="AB68" s="0" t="n">
        <f aca="false">AB27*127.46</f>
        <v>0</v>
      </c>
      <c r="AC68" s="0" t="n">
        <f aca="false">AC27*84.06</f>
        <v>0</v>
      </c>
      <c r="AD68" s="0" t="n">
        <f aca="false">AD27*72.75</f>
        <v>291</v>
      </c>
      <c r="AE68" s="0" t="n">
        <f aca="false">AE27*65.01</f>
        <v>130.02</v>
      </c>
      <c r="AF68" s="0" t="n">
        <f aca="false">AF27*61.13</f>
        <v>0</v>
      </c>
      <c r="AG68" s="0" t="n">
        <f aca="false">AG27*56.34</f>
        <v>169.02</v>
      </c>
      <c r="AH68" s="0" t="n">
        <f aca="false">AH27*50.28</f>
        <v>0</v>
      </c>
      <c r="AI68" s="0" t="n">
        <f aca="false">AI27*44.19</f>
        <v>44.19</v>
      </c>
      <c r="AJ68" s="0" t="n">
        <f aca="false">AJ27*43.19</f>
        <v>86.38</v>
      </c>
      <c r="AK68" s="0" t="n">
        <f aca="false">AK27*36.1</f>
        <v>0</v>
      </c>
      <c r="AL68" s="0" t="n">
        <f aca="false">AL27*31.97</f>
        <v>31.97</v>
      </c>
      <c r="AM68" s="0" t="n">
        <f aca="false">AM27*27.57</f>
        <v>0</v>
      </c>
      <c r="AN68" s="0" t="n">
        <f aca="false">AN27*21.11</f>
        <v>0</v>
      </c>
      <c r="AO68" s="0" t="n">
        <f aca="false">AO27*0</f>
        <v>0</v>
      </c>
      <c r="AP68" s="0" t="n">
        <f aca="false">SUM(B68:AO68)</f>
        <v>3378.82</v>
      </c>
    </row>
    <row r="69" customFormat="false" ht="12.8" hidden="false" customHeight="false" outlineLevel="0" collapsed="false">
      <c r="A69" s="0" t="s">
        <v>380</v>
      </c>
      <c r="B69" s="0" t="n">
        <f aca="false">B28*0</f>
        <v>0</v>
      </c>
      <c r="C69" s="0" t="n">
        <f aca="false">C28*1325.64</f>
        <v>0</v>
      </c>
      <c r="D69" s="0" t="n">
        <f aca="false">D28*652.38</f>
        <v>0</v>
      </c>
      <c r="E69" s="0" t="n">
        <f aca="false">E28*576.49</f>
        <v>0</v>
      </c>
      <c r="F69" s="0" t="n">
        <f aca="false">F28*524.2</f>
        <v>0</v>
      </c>
      <c r="G69" s="0" t="n">
        <f aca="false">G28*427.11</f>
        <v>0</v>
      </c>
      <c r="H69" s="0" t="n">
        <f aca="false">H28*374.84</f>
        <v>0</v>
      </c>
      <c r="I69" s="0" t="n">
        <f aca="false">I28*328.34</f>
        <v>0</v>
      </c>
      <c r="J69" s="0" t="n">
        <f aca="false">J28*281.32</f>
        <v>281.32</v>
      </c>
      <c r="K69" s="0" t="n">
        <f aca="false">K28*277.99</f>
        <v>0</v>
      </c>
      <c r="L69" s="0" t="n">
        <f aca="false">L28*14.52</f>
        <v>0</v>
      </c>
      <c r="M69" s="0" t="n">
        <f aca="false">M28*248.34</f>
        <v>0</v>
      </c>
      <c r="N69" s="0" t="n">
        <f aca="false">N28*248.33</f>
        <v>0</v>
      </c>
      <c r="O69" s="0" t="n">
        <f aca="false">O28*243.03</f>
        <v>0</v>
      </c>
      <c r="P69" s="0" t="n">
        <f aca="false">P28*241.89</f>
        <v>483.78</v>
      </c>
      <c r="Q69" s="0" t="n">
        <f aca="false">Q28*232.58</f>
        <v>232.58</v>
      </c>
      <c r="R69" s="0" t="n">
        <f aca="false">R28*193.43</f>
        <v>0</v>
      </c>
      <c r="S69" s="0" t="n">
        <f aca="false">S28*186.37</f>
        <v>0</v>
      </c>
      <c r="T69" s="0" t="n">
        <f aca="false">T28*184.35</f>
        <v>0</v>
      </c>
      <c r="U69" s="0" t="n">
        <f aca="false">U28*180.88</f>
        <v>0</v>
      </c>
      <c r="V69" s="0" t="n">
        <f aca="false">V28*170.6</f>
        <v>0</v>
      </c>
      <c r="W69" s="0" t="n">
        <f aca="false">W28*164.65</f>
        <v>0</v>
      </c>
      <c r="X69" s="0" t="n">
        <f aca="false">X28*162.78</f>
        <v>0</v>
      </c>
      <c r="Y69" s="0" t="n">
        <f aca="false">Y28*152.54</f>
        <v>0</v>
      </c>
      <c r="Z69" s="0" t="n">
        <f aca="false">Z28*151.82</f>
        <v>0</v>
      </c>
      <c r="AA69" s="0" t="n">
        <f aca="false">AA28*139.93</f>
        <v>279.86</v>
      </c>
      <c r="AB69" s="0" t="n">
        <f aca="false">AB28*127.46</f>
        <v>0</v>
      </c>
      <c r="AC69" s="0" t="n">
        <f aca="false">AC28*84.06</f>
        <v>0</v>
      </c>
      <c r="AD69" s="0" t="n">
        <f aca="false">AD28*72.75</f>
        <v>0</v>
      </c>
      <c r="AE69" s="0" t="n">
        <f aca="false">AE28*65.01</f>
        <v>195.03</v>
      </c>
      <c r="AF69" s="0" t="n">
        <f aca="false">AF28*61.13</f>
        <v>0</v>
      </c>
      <c r="AG69" s="0" t="n">
        <f aca="false">AG28*56.34</f>
        <v>0</v>
      </c>
      <c r="AH69" s="0" t="n">
        <f aca="false">AH28*50.28</f>
        <v>0</v>
      </c>
      <c r="AI69" s="0" t="n">
        <f aca="false">AI28*44.19</f>
        <v>0</v>
      </c>
      <c r="AJ69" s="0" t="n">
        <f aca="false">AJ28*43.19</f>
        <v>172.76</v>
      </c>
      <c r="AK69" s="0" t="n">
        <f aca="false">AK28*36.1</f>
        <v>0</v>
      </c>
      <c r="AL69" s="0" t="n">
        <f aca="false">AL28*31.97</f>
        <v>0</v>
      </c>
      <c r="AM69" s="0" t="n">
        <f aca="false">AM28*27.57</f>
        <v>0</v>
      </c>
      <c r="AN69" s="0" t="n">
        <f aca="false">AN28*21.11</f>
        <v>0</v>
      </c>
      <c r="AO69" s="0" t="n">
        <f aca="false">AO28*0</f>
        <v>0</v>
      </c>
      <c r="AP69" s="0" t="n">
        <f aca="false">SUM(B69:AO69)</f>
        <v>1645.33</v>
      </c>
    </row>
    <row r="70" customFormat="false" ht="12.8" hidden="false" customHeight="false" outlineLevel="0" collapsed="false">
      <c r="A70" s="0" t="s">
        <v>561</v>
      </c>
      <c r="B70" s="0" t="n">
        <f aca="false">B29*0</f>
        <v>0</v>
      </c>
      <c r="C70" s="0" t="n">
        <f aca="false">C29*1325.64</f>
        <v>0</v>
      </c>
      <c r="D70" s="0" t="n">
        <f aca="false">D29*652.38</f>
        <v>0</v>
      </c>
      <c r="E70" s="0" t="n">
        <f aca="false">E29*576.49</f>
        <v>0</v>
      </c>
      <c r="F70" s="0" t="n">
        <f aca="false">F29*524.2</f>
        <v>0</v>
      </c>
      <c r="G70" s="0" t="n">
        <f aca="false">G29*427.11</f>
        <v>0</v>
      </c>
      <c r="H70" s="0" t="n">
        <f aca="false">H29*374.84</f>
        <v>0</v>
      </c>
      <c r="I70" s="0" t="n">
        <f aca="false">I29*328.34</f>
        <v>0</v>
      </c>
      <c r="J70" s="0" t="n">
        <f aca="false">J29*281.32</f>
        <v>0</v>
      </c>
      <c r="K70" s="0" t="n">
        <f aca="false">K29*277.99</f>
        <v>0</v>
      </c>
      <c r="L70" s="0" t="n">
        <f aca="false">L29*14.52</f>
        <v>14.52</v>
      </c>
      <c r="M70" s="0" t="n">
        <f aca="false">M29*248.34</f>
        <v>0</v>
      </c>
      <c r="N70" s="0" t="n">
        <f aca="false">N29*248.33</f>
        <v>0</v>
      </c>
      <c r="O70" s="0" t="n">
        <f aca="false">O29*243.03</f>
        <v>0</v>
      </c>
      <c r="P70" s="0" t="n">
        <f aca="false">P29*241.89</f>
        <v>0</v>
      </c>
      <c r="Q70" s="0" t="n">
        <f aca="false">Q29*232.58</f>
        <v>232.58</v>
      </c>
      <c r="R70" s="0" t="n">
        <f aca="false">R29*193.43</f>
        <v>0</v>
      </c>
      <c r="S70" s="0" t="n">
        <f aca="false">S29*186.37</f>
        <v>0</v>
      </c>
      <c r="T70" s="0" t="n">
        <f aca="false">T29*184.35</f>
        <v>0</v>
      </c>
      <c r="U70" s="0" t="n">
        <f aca="false">U29*180.88</f>
        <v>0</v>
      </c>
      <c r="V70" s="0" t="n">
        <f aca="false">V29*170.6</f>
        <v>0</v>
      </c>
      <c r="W70" s="0" t="n">
        <f aca="false">W29*164.65</f>
        <v>0</v>
      </c>
      <c r="X70" s="0" t="n">
        <f aca="false">X29*162.78</f>
        <v>0</v>
      </c>
      <c r="Y70" s="0" t="n">
        <f aca="false">Y29*152.54</f>
        <v>0</v>
      </c>
      <c r="Z70" s="0" t="n">
        <f aca="false">Z29*151.82</f>
        <v>0</v>
      </c>
      <c r="AA70" s="0" t="n">
        <f aca="false">AA29*139.93</f>
        <v>0</v>
      </c>
      <c r="AB70" s="0" t="n">
        <f aca="false">AB29*127.46</f>
        <v>0</v>
      </c>
      <c r="AC70" s="0" t="n">
        <f aca="false">AC29*84.06</f>
        <v>0</v>
      </c>
      <c r="AD70" s="0" t="n">
        <f aca="false">AD29*72.75</f>
        <v>0</v>
      </c>
      <c r="AE70" s="0" t="n">
        <f aca="false">AE29*65.01</f>
        <v>0</v>
      </c>
      <c r="AF70" s="0" t="n">
        <f aca="false">AF29*61.13</f>
        <v>122.26</v>
      </c>
      <c r="AG70" s="0" t="n">
        <f aca="false">AG29*56.34</f>
        <v>0</v>
      </c>
      <c r="AH70" s="0" t="n">
        <f aca="false">AH29*50.28</f>
        <v>0</v>
      </c>
      <c r="AI70" s="0" t="n">
        <f aca="false">AI29*44.19</f>
        <v>0</v>
      </c>
      <c r="AJ70" s="0" t="n">
        <f aca="false">AJ29*43.19</f>
        <v>43.19</v>
      </c>
      <c r="AK70" s="0" t="n">
        <f aca="false">AK29*36.1</f>
        <v>0</v>
      </c>
      <c r="AL70" s="0" t="n">
        <f aca="false">AL29*31.97</f>
        <v>0</v>
      </c>
      <c r="AM70" s="0" t="n">
        <f aca="false">AM29*27.57</f>
        <v>0</v>
      </c>
      <c r="AN70" s="0" t="n">
        <f aca="false">AN29*21.11</f>
        <v>0</v>
      </c>
      <c r="AO70" s="0" t="n">
        <f aca="false">AO29*0</f>
        <v>0</v>
      </c>
      <c r="AP70" s="0" t="n">
        <f aca="false">SUM(B70:AO70)</f>
        <v>412.55</v>
      </c>
    </row>
    <row r="71" customFormat="false" ht="12.8" hidden="false" customHeight="false" outlineLevel="0" collapsed="false">
      <c r="A71" s="0" t="s">
        <v>562</v>
      </c>
      <c r="B71" s="0" t="n">
        <f aca="false">B30*0</f>
        <v>0</v>
      </c>
      <c r="C71" s="0" t="n">
        <f aca="false">C30*1325.64</f>
        <v>0</v>
      </c>
      <c r="D71" s="0" t="n">
        <f aca="false">D30*652.38</f>
        <v>0</v>
      </c>
      <c r="E71" s="0" t="n">
        <f aca="false">E30*576.49</f>
        <v>0</v>
      </c>
      <c r="F71" s="0" t="n">
        <f aca="false">F30*524.2</f>
        <v>0</v>
      </c>
      <c r="G71" s="0" t="n">
        <f aca="false">G30*427.11</f>
        <v>0</v>
      </c>
      <c r="H71" s="0" t="n">
        <f aca="false">H30*374.84</f>
        <v>374.84</v>
      </c>
      <c r="I71" s="0" t="n">
        <f aca="false">I30*328.34</f>
        <v>1970.04</v>
      </c>
      <c r="J71" s="0" t="n">
        <f aca="false">J30*281.32</f>
        <v>0</v>
      </c>
      <c r="K71" s="0" t="n">
        <f aca="false">K30*277.99</f>
        <v>0</v>
      </c>
      <c r="L71" s="0" t="n">
        <f aca="false">L30*14.52</f>
        <v>0</v>
      </c>
      <c r="M71" s="0" t="n">
        <f aca="false">M30*248.34</f>
        <v>248.34</v>
      </c>
      <c r="N71" s="0" t="n">
        <f aca="false">N30*248.33</f>
        <v>0</v>
      </c>
      <c r="O71" s="0" t="n">
        <f aca="false">O30*243.03</f>
        <v>0</v>
      </c>
      <c r="P71" s="0" t="n">
        <f aca="false">P30*241.89</f>
        <v>0</v>
      </c>
      <c r="Q71" s="0" t="n">
        <f aca="false">Q30*232.58</f>
        <v>0</v>
      </c>
      <c r="R71" s="0" t="n">
        <f aca="false">R30*193.43</f>
        <v>0</v>
      </c>
      <c r="S71" s="0" t="n">
        <f aca="false">S30*186.37</f>
        <v>0</v>
      </c>
      <c r="T71" s="0" t="n">
        <f aca="false">T30*184.35</f>
        <v>0</v>
      </c>
      <c r="U71" s="0" t="n">
        <f aca="false">U30*180.88</f>
        <v>3798.48</v>
      </c>
      <c r="V71" s="0" t="n">
        <f aca="false">V30*170.6</f>
        <v>0</v>
      </c>
      <c r="W71" s="0" t="n">
        <f aca="false">W30*164.65</f>
        <v>0</v>
      </c>
      <c r="X71" s="0" t="n">
        <f aca="false">X30*162.78</f>
        <v>2116.14</v>
      </c>
      <c r="Y71" s="0" t="n">
        <f aca="false">Y30*152.54</f>
        <v>0</v>
      </c>
      <c r="Z71" s="0" t="n">
        <f aca="false">Z30*151.82</f>
        <v>0</v>
      </c>
      <c r="AA71" s="0" t="n">
        <f aca="false">AA30*139.93</f>
        <v>0</v>
      </c>
      <c r="AB71" s="0" t="n">
        <f aca="false">AB30*127.46</f>
        <v>0</v>
      </c>
      <c r="AC71" s="0" t="n">
        <f aca="false">AC30*84.06</f>
        <v>0</v>
      </c>
      <c r="AD71" s="0" t="n">
        <f aca="false">AD30*72.75</f>
        <v>0</v>
      </c>
      <c r="AE71" s="0" t="n">
        <f aca="false">AE30*65.01</f>
        <v>0</v>
      </c>
      <c r="AF71" s="0" t="n">
        <f aca="false">AF30*61.13</f>
        <v>0</v>
      </c>
      <c r="AG71" s="0" t="n">
        <f aca="false">AG30*56.34</f>
        <v>0</v>
      </c>
      <c r="AH71" s="0" t="n">
        <f aca="false">AH30*50.28</f>
        <v>0</v>
      </c>
      <c r="AI71" s="0" t="n">
        <f aca="false">AI30*44.19</f>
        <v>0</v>
      </c>
      <c r="AJ71" s="0" t="n">
        <f aca="false">AJ30*43.19</f>
        <v>0</v>
      </c>
      <c r="AK71" s="0" t="n">
        <f aca="false">AK30*36.1</f>
        <v>0</v>
      </c>
      <c r="AL71" s="0" t="n">
        <f aca="false">AL30*31.97</f>
        <v>0</v>
      </c>
      <c r="AM71" s="0" t="n">
        <f aca="false">AM30*27.57</f>
        <v>0</v>
      </c>
      <c r="AN71" s="0" t="n">
        <f aca="false">AN30*21.11</f>
        <v>0</v>
      </c>
      <c r="AO71" s="0" t="n">
        <f aca="false">AO30*0</f>
        <v>0</v>
      </c>
      <c r="AP71" s="0" t="n">
        <f aca="false">SUM(B71:AO71)</f>
        <v>8507.84</v>
      </c>
    </row>
    <row r="72" customFormat="false" ht="12.8" hidden="false" customHeight="false" outlineLevel="0" collapsed="false">
      <c r="A72" s="0" t="s">
        <v>437</v>
      </c>
      <c r="B72" s="0" t="n">
        <f aca="false">B31*0</f>
        <v>0</v>
      </c>
      <c r="C72" s="0" t="n">
        <f aca="false">C31*1325.64</f>
        <v>0</v>
      </c>
      <c r="D72" s="0" t="n">
        <f aca="false">D31*652.38</f>
        <v>0</v>
      </c>
      <c r="E72" s="0" t="n">
        <f aca="false">E31*576.49</f>
        <v>0</v>
      </c>
      <c r="F72" s="0" t="n">
        <f aca="false">F31*524.2</f>
        <v>0</v>
      </c>
      <c r="G72" s="0" t="n">
        <f aca="false">G31*427.11</f>
        <v>0</v>
      </c>
      <c r="H72" s="0" t="n">
        <f aca="false">H31*374.84</f>
        <v>0</v>
      </c>
      <c r="I72" s="0" t="n">
        <f aca="false">I31*328.34</f>
        <v>0</v>
      </c>
      <c r="J72" s="0" t="n">
        <f aca="false">J31*281.32</f>
        <v>0</v>
      </c>
      <c r="K72" s="0" t="n">
        <f aca="false">K31*277.99</f>
        <v>0</v>
      </c>
      <c r="L72" s="0" t="n">
        <f aca="false">L31*14.52</f>
        <v>43.56</v>
      </c>
      <c r="M72" s="0" t="n">
        <f aca="false">M31*248.34</f>
        <v>0</v>
      </c>
      <c r="N72" s="0" t="n">
        <f aca="false">N31*248.33</f>
        <v>0</v>
      </c>
      <c r="O72" s="0" t="n">
        <f aca="false">O31*243.03</f>
        <v>0</v>
      </c>
      <c r="P72" s="0" t="n">
        <f aca="false">P31*241.89</f>
        <v>241.89</v>
      </c>
      <c r="Q72" s="0" t="n">
        <f aca="false">Q31*232.58</f>
        <v>697.74</v>
      </c>
      <c r="R72" s="0" t="n">
        <f aca="false">R31*193.43</f>
        <v>0</v>
      </c>
      <c r="S72" s="0" t="n">
        <f aca="false">S31*186.37</f>
        <v>0</v>
      </c>
      <c r="T72" s="0" t="n">
        <f aca="false">T31*184.35</f>
        <v>0</v>
      </c>
      <c r="U72" s="0" t="n">
        <f aca="false">U31*180.88</f>
        <v>0</v>
      </c>
      <c r="V72" s="0" t="n">
        <f aca="false">V31*170.6</f>
        <v>0</v>
      </c>
      <c r="W72" s="0" t="n">
        <f aca="false">W31*164.65</f>
        <v>0</v>
      </c>
      <c r="X72" s="0" t="n">
        <f aca="false">X31*162.78</f>
        <v>0</v>
      </c>
      <c r="Y72" s="0" t="n">
        <f aca="false">Y31*152.54</f>
        <v>0</v>
      </c>
      <c r="Z72" s="0" t="n">
        <f aca="false">Z31*151.82</f>
        <v>0</v>
      </c>
      <c r="AA72" s="0" t="n">
        <f aca="false">AA31*139.93</f>
        <v>0</v>
      </c>
      <c r="AB72" s="0" t="n">
        <f aca="false">AB31*127.46</f>
        <v>0</v>
      </c>
      <c r="AC72" s="0" t="n">
        <f aca="false">AC31*84.06</f>
        <v>336.24</v>
      </c>
      <c r="AD72" s="0" t="n">
        <f aca="false">AD31*72.75</f>
        <v>0</v>
      </c>
      <c r="AE72" s="0" t="n">
        <f aca="false">AE31*65.01</f>
        <v>390.06</v>
      </c>
      <c r="AF72" s="0" t="n">
        <f aca="false">AF31*61.13</f>
        <v>611.3</v>
      </c>
      <c r="AG72" s="0" t="n">
        <f aca="false">AG31*56.34</f>
        <v>0</v>
      </c>
      <c r="AH72" s="0" t="n">
        <f aca="false">AH31*50.28</f>
        <v>0</v>
      </c>
      <c r="AI72" s="0" t="n">
        <f aca="false">AI31*44.19</f>
        <v>0</v>
      </c>
      <c r="AJ72" s="0" t="n">
        <f aca="false">AJ31*43.19</f>
        <v>0</v>
      </c>
      <c r="AK72" s="0" t="n">
        <f aca="false">AK31*36.1</f>
        <v>0</v>
      </c>
      <c r="AL72" s="0" t="n">
        <f aca="false">AL31*31.97</f>
        <v>0</v>
      </c>
      <c r="AM72" s="0" t="n">
        <f aca="false">AM31*27.57</f>
        <v>0</v>
      </c>
      <c r="AN72" s="0" t="n">
        <f aca="false">AN31*21.11</f>
        <v>0</v>
      </c>
      <c r="AO72" s="0" t="n">
        <f aca="false">AO31*0</f>
        <v>0</v>
      </c>
      <c r="AP72" s="0" t="n">
        <f aca="false">SUM(B72:AO72)</f>
        <v>2320.79</v>
      </c>
    </row>
    <row r="73" customFormat="false" ht="12.8" hidden="false" customHeight="false" outlineLevel="0" collapsed="false">
      <c r="A73" s="0" t="s">
        <v>449</v>
      </c>
      <c r="B73" s="0" t="n">
        <f aca="false">B32*0</f>
        <v>0</v>
      </c>
      <c r="C73" s="0" t="n">
        <f aca="false">C32*1325.64</f>
        <v>0</v>
      </c>
      <c r="D73" s="0" t="n">
        <f aca="false">D32*652.38</f>
        <v>1304.76</v>
      </c>
      <c r="E73" s="0" t="n">
        <f aca="false">E32*576.49</f>
        <v>0</v>
      </c>
      <c r="F73" s="0" t="n">
        <f aca="false">F32*524.2</f>
        <v>0</v>
      </c>
      <c r="G73" s="0" t="n">
        <f aca="false">G32*427.11</f>
        <v>427.11</v>
      </c>
      <c r="H73" s="0" t="n">
        <f aca="false">H32*374.84</f>
        <v>374.84</v>
      </c>
      <c r="I73" s="0" t="n">
        <f aca="false">I32*328.34</f>
        <v>0</v>
      </c>
      <c r="J73" s="0" t="n">
        <f aca="false">J32*281.32</f>
        <v>0</v>
      </c>
      <c r="K73" s="0" t="n">
        <f aca="false">K32*277.99</f>
        <v>0</v>
      </c>
      <c r="L73" s="0" t="n">
        <f aca="false">L32*14.52</f>
        <v>14.52</v>
      </c>
      <c r="M73" s="0" t="n">
        <f aca="false">M32*248.34</f>
        <v>0</v>
      </c>
      <c r="N73" s="0" t="n">
        <f aca="false">N32*248.33</f>
        <v>0</v>
      </c>
      <c r="O73" s="0" t="n">
        <f aca="false">O32*243.03</f>
        <v>0</v>
      </c>
      <c r="P73" s="0" t="n">
        <f aca="false">P32*241.89</f>
        <v>0</v>
      </c>
      <c r="Q73" s="0" t="n">
        <f aca="false">Q32*232.58</f>
        <v>0</v>
      </c>
      <c r="R73" s="0" t="n">
        <f aca="false">R32*193.43</f>
        <v>0</v>
      </c>
      <c r="S73" s="0" t="n">
        <f aca="false">S32*186.37</f>
        <v>0</v>
      </c>
      <c r="T73" s="0" t="n">
        <f aca="false">T32*184.35</f>
        <v>0</v>
      </c>
      <c r="U73" s="0" t="n">
        <f aca="false">U32*180.88</f>
        <v>723.52</v>
      </c>
      <c r="V73" s="0" t="n">
        <f aca="false">V32*170.6</f>
        <v>0</v>
      </c>
      <c r="W73" s="0" t="n">
        <f aca="false">W32*164.65</f>
        <v>0</v>
      </c>
      <c r="X73" s="0" t="n">
        <f aca="false">X32*162.78</f>
        <v>976.68</v>
      </c>
      <c r="Y73" s="0" t="n">
        <f aca="false">Y32*152.54</f>
        <v>152.54</v>
      </c>
      <c r="Z73" s="0" t="n">
        <f aca="false">Z32*151.82</f>
        <v>0</v>
      </c>
      <c r="AA73" s="0" t="n">
        <f aca="false">AA32*139.93</f>
        <v>139.93</v>
      </c>
      <c r="AB73" s="0" t="n">
        <f aca="false">AB32*127.46</f>
        <v>0</v>
      </c>
      <c r="AC73" s="0" t="n">
        <f aca="false">AC32*84.06</f>
        <v>84.06</v>
      </c>
      <c r="AD73" s="0" t="n">
        <f aca="false">AD32*72.75</f>
        <v>0</v>
      </c>
      <c r="AE73" s="0" t="n">
        <f aca="false">AE32*65.01</f>
        <v>520.08</v>
      </c>
      <c r="AF73" s="0" t="n">
        <f aca="false">AF32*61.13</f>
        <v>794.69</v>
      </c>
      <c r="AG73" s="0" t="n">
        <f aca="false">AG32*56.34</f>
        <v>0</v>
      </c>
      <c r="AH73" s="0" t="n">
        <f aca="false">AH32*50.28</f>
        <v>0</v>
      </c>
      <c r="AI73" s="0" t="n">
        <f aca="false">AI32*44.19</f>
        <v>0</v>
      </c>
      <c r="AJ73" s="0" t="n">
        <f aca="false">AJ32*43.19</f>
        <v>0</v>
      </c>
      <c r="AK73" s="0" t="n">
        <f aca="false">AK32*36.1</f>
        <v>36.1</v>
      </c>
      <c r="AL73" s="0" t="n">
        <f aca="false">AL32*31.97</f>
        <v>31.97</v>
      </c>
      <c r="AM73" s="0" t="n">
        <f aca="false">AM32*27.57</f>
        <v>0</v>
      </c>
      <c r="AN73" s="0" t="n">
        <f aca="false">AN32*21.11</f>
        <v>0</v>
      </c>
      <c r="AO73" s="0" t="n">
        <f aca="false">AO32*0</f>
        <v>0</v>
      </c>
      <c r="AP73" s="0" t="n">
        <f aca="false">SUM(B73:AO73)</f>
        <v>5580.8</v>
      </c>
    </row>
    <row r="74" customFormat="false" ht="12.8" hidden="false" customHeight="false" outlineLevel="0" collapsed="false">
      <c r="A74" s="0" t="s">
        <v>563</v>
      </c>
      <c r="B74" s="0" t="n">
        <f aca="false">B33*0</f>
        <v>0</v>
      </c>
      <c r="C74" s="0" t="n">
        <f aca="false">C33*1325.64</f>
        <v>0</v>
      </c>
      <c r="D74" s="0" t="n">
        <f aca="false">D33*652.38</f>
        <v>0</v>
      </c>
      <c r="E74" s="0" t="n">
        <f aca="false">E33*576.49</f>
        <v>0</v>
      </c>
      <c r="F74" s="0" t="n">
        <f aca="false">F33*524.2</f>
        <v>0</v>
      </c>
      <c r="G74" s="0" t="n">
        <f aca="false">G33*427.11</f>
        <v>0</v>
      </c>
      <c r="H74" s="0" t="n">
        <f aca="false">H33*374.84</f>
        <v>749.68</v>
      </c>
      <c r="I74" s="0" t="n">
        <f aca="false">I33*328.34</f>
        <v>328.34</v>
      </c>
      <c r="J74" s="0" t="n">
        <f aca="false">J33*281.32</f>
        <v>0</v>
      </c>
      <c r="K74" s="0" t="n">
        <f aca="false">K33*277.99</f>
        <v>0</v>
      </c>
      <c r="L74" s="0" t="n">
        <f aca="false">L33*14.52</f>
        <v>0</v>
      </c>
      <c r="M74" s="0" t="n">
        <f aca="false">M33*248.34</f>
        <v>0</v>
      </c>
      <c r="N74" s="0" t="n">
        <f aca="false">N33*248.33</f>
        <v>0</v>
      </c>
      <c r="O74" s="0" t="n">
        <f aca="false">O33*243.03</f>
        <v>0</v>
      </c>
      <c r="P74" s="0" t="n">
        <f aca="false">P33*241.89</f>
        <v>0</v>
      </c>
      <c r="Q74" s="0" t="n">
        <f aca="false">Q33*232.58</f>
        <v>0</v>
      </c>
      <c r="R74" s="0" t="n">
        <f aca="false">R33*193.43</f>
        <v>193.43</v>
      </c>
      <c r="S74" s="0" t="n">
        <f aca="false">S33*186.37</f>
        <v>0</v>
      </c>
      <c r="T74" s="0" t="n">
        <f aca="false">T33*184.35</f>
        <v>0</v>
      </c>
      <c r="U74" s="0" t="n">
        <f aca="false">U33*180.88</f>
        <v>723.52</v>
      </c>
      <c r="V74" s="0" t="n">
        <f aca="false">V33*170.6</f>
        <v>0</v>
      </c>
      <c r="W74" s="0" t="n">
        <f aca="false">W33*164.65</f>
        <v>0</v>
      </c>
      <c r="X74" s="0" t="n">
        <f aca="false">X33*162.78</f>
        <v>2278.92</v>
      </c>
      <c r="Y74" s="0" t="n">
        <f aca="false">Y33*152.54</f>
        <v>0</v>
      </c>
      <c r="Z74" s="0" t="n">
        <f aca="false">Z33*151.82</f>
        <v>910.92</v>
      </c>
      <c r="AA74" s="0" t="n">
        <f aca="false">AA33*139.93</f>
        <v>139.93</v>
      </c>
      <c r="AB74" s="0" t="n">
        <f aca="false">AB33*127.46</f>
        <v>0</v>
      </c>
      <c r="AC74" s="0" t="n">
        <f aca="false">AC33*84.06</f>
        <v>0</v>
      </c>
      <c r="AD74" s="0" t="n">
        <f aca="false">AD33*72.75</f>
        <v>0</v>
      </c>
      <c r="AE74" s="0" t="n">
        <f aca="false">AE33*65.01</f>
        <v>130.02</v>
      </c>
      <c r="AF74" s="0" t="n">
        <f aca="false">AF33*61.13</f>
        <v>0</v>
      </c>
      <c r="AG74" s="0" t="n">
        <f aca="false">AG33*56.34</f>
        <v>0</v>
      </c>
      <c r="AH74" s="0" t="n">
        <f aca="false">AH33*50.28</f>
        <v>0</v>
      </c>
      <c r="AI74" s="0" t="n">
        <f aca="false">AI33*44.19</f>
        <v>0</v>
      </c>
      <c r="AJ74" s="0" t="n">
        <f aca="false">AJ33*43.19</f>
        <v>86.38</v>
      </c>
      <c r="AK74" s="0" t="n">
        <f aca="false">AK33*36.1</f>
        <v>0</v>
      </c>
      <c r="AL74" s="0" t="n">
        <f aca="false">AL33*31.97</f>
        <v>0</v>
      </c>
      <c r="AM74" s="0" t="n">
        <f aca="false">AM33*27.57</f>
        <v>0</v>
      </c>
      <c r="AN74" s="0" t="n">
        <f aca="false">AN33*21.11</f>
        <v>0</v>
      </c>
      <c r="AO74" s="0" t="n">
        <f aca="false">AO33*0</f>
        <v>0</v>
      </c>
      <c r="AP74" s="0" t="n">
        <f aca="false">SUM(B74:AO74)</f>
        <v>5541.14</v>
      </c>
    </row>
    <row r="75" customFormat="false" ht="12.8" hidden="false" customHeight="false" outlineLevel="0" collapsed="false">
      <c r="A75" s="0" t="s">
        <v>488</v>
      </c>
      <c r="B75" s="0" t="n">
        <f aca="false">B34*0</f>
        <v>0</v>
      </c>
      <c r="C75" s="0" t="n">
        <f aca="false">C34*1325.64</f>
        <v>9279.48</v>
      </c>
      <c r="D75" s="0" t="n">
        <f aca="false">D34*652.38</f>
        <v>0</v>
      </c>
      <c r="E75" s="0" t="n">
        <f aca="false">E34*576.49</f>
        <v>0</v>
      </c>
      <c r="F75" s="0" t="n">
        <f aca="false">F34*524.2</f>
        <v>0</v>
      </c>
      <c r="G75" s="0" t="n">
        <f aca="false">G34*427.11</f>
        <v>0</v>
      </c>
      <c r="H75" s="0" t="n">
        <f aca="false">H34*374.84</f>
        <v>0</v>
      </c>
      <c r="I75" s="0" t="n">
        <f aca="false">I34*328.34</f>
        <v>0</v>
      </c>
      <c r="J75" s="0" t="n">
        <f aca="false">J34*281.32</f>
        <v>0</v>
      </c>
      <c r="K75" s="0" t="n">
        <f aca="false">K34*277.99</f>
        <v>0</v>
      </c>
      <c r="L75" s="0" t="n">
        <f aca="false">L34*14.52</f>
        <v>0</v>
      </c>
      <c r="M75" s="0" t="n">
        <f aca="false">M34*248.34</f>
        <v>0</v>
      </c>
      <c r="N75" s="0" t="n">
        <f aca="false">N34*248.33</f>
        <v>0</v>
      </c>
      <c r="O75" s="0" t="n">
        <f aca="false">O34*243.03</f>
        <v>0</v>
      </c>
      <c r="P75" s="0" t="n">
        <f aca="false">P34*241.89</f>
        <v>241.89</v>
      </c>
      <c r="Q75" s="0" t="n">
        <f aca="false">Q34*232.58</f>
        <v>0</v>
      </c>
      <c r="R75" s="0" t="n">
        <f aca="false">R34*193.43</f>
        <v>0</v>
      </c>
      <c r="S75" s="0" t="n">
        <f aca="false">S34*186.37</f>
        <v>0</v>
      </c>
      <c r="T75" s="0" t="n">
        <f aca="false">T34*184.35</f>
        <v>0</v>
      </c>
      <c r="U75" s="0" t="n">
        <f aca="false">U34*180.88</f>
        <v>0</v>
      </c>
      <c r="V75" s="0" t="n">
        <f aca="false">V34*170.6</f>
        <v>0</v>
      </c>
      <c r="W75" s="0" t="n">
        <f aca="false">W34*164.65</f>
        <v>0</v>
      </c>
      <c r="X75" s="0" t="n">
        <f aca="false">X34*162.78</f>
        <v>0</v>
      </c>
      <c r="Y75" s="0" t="n">
        <f aca="false">Y34*152.54</f>
        <v>0</v>
      </c>
      <c r="Z75" s="0" t="n">
        <f aca="false">Z34*151.82</f>
        <v>0</v>
      </c>
      <c r="AA75" s="0" t="n">
        <f aca="false">AA34*139.93</f>
        <v>0</v>
      </c>
      <c r="AB75" s="0" t="n">
        <f aca="false">AB34*127.46</f>
        <v>0</v>
      </c>
      <c r="AC75" s="0" t="n">
        <f aca="false">AC34*84.06</f>
        <v>0</v>
      </c>
      <c r="AD75" s="0" t="n">
        <f aca="false">AD34*72.75</f>
        <v>0</v>
      </c>
      <c r="AE75" s="0" t="n">
        <f aca="false">AE34*65.01</f>
        <v>0</v>
      </c>
      <c r="AF75" s="0" t="n">
        <f aca="false">AF34*61.13</f>
        <v>0</v>
      </c>
      <c r="AG75" s="0" t="n">
        <f aca="false">AG34*56.34</f>
        <v>0</v>
      </c>
      <c r="AH75" s="0" t="n">
        <f aca="false">AH34*50.28</f>
        <v>50.28</v>
      </c>
      <c r="AI75" s="0" t="n">
        <f aca="false">AI34*44.19</f>
        <v>0</v>
      </c>
      <c r="AJ75" s="0" t="n">
        <f aca="false">AJ34*43.19</f>
        <v>0</v>
      </c>
      <c r="AK75" s="0" t="n">
        <f aca="false">AK34*36.1</f>
        <v>0</v>
      </c>
      <c r="AL75" s="0" t="n">
        <f aca="false">AL34*31.97</f>
        <v>0</v>
      </c>
      <c r="AM75" s="0" t="n">
        <f aca="false">AM34*27.57</f>
        <v>0</v>
      </c>
      <c r="AN75" s="0" t="n">
        <f aca="false">AN34*21.11</f>
        <v>0</v>
      </c>
      <c r="AO75" s="0" t="n">
        <f aca="false">AO34*0</f>
        <v>0</v>
      </c>
      <c r="AP75" s="0" t="n">
        <f aca="false">SUM(B75:AO75)</f>
        <v>9571.65</v>
      </c>
    </row>
    <row r="76" customFormat="false" ht="12.8" hidden="false" customHeight="false" outlineLevel="0" collapsed="false">
      <c r="A76" s="0" t="s">
        <v>492</v>
      </c>
      <c r="B76" s="0" t="n">
        <f aca="false">B35*0</f>
        <v>0</v>
      </c>
      <c r="C76" s="0" t="n">
        <f aca="false">C35*1325.64</f>
        <v>0</v>
      </c>
      <c r="D76" s="0" t="n">
        <f aca="false">D35*652.38</f>
        <v>1304.76</v>
      </c>
      <c r="E76" s="0" t="n">
        <f aca="false">E35*576.49</f>
        <v>0</v>
      </c>
      <c r="F76" s="0" t="n">
        <f aca="false">F35*524.2</f>
        <v>0</v>
      </c>
      <c r="G76" s="0" t="n">
        <f aca="false">G35*427.11</f>
        <v>0</v>
      </c>
      <c r="H76" s="0" t="n">
        <f aca="false">H35*374.84</f>
        <v>0</v>
      </c>
      <c r="I76" s="0" t="n">
        <f aca="false">I35*328.34</f>
        <v>0</v>
      </c>
      <c r="J76" s="0" t="n">
        <f aca="false">J35*281.32</f>
        <v>0</v>
      </c>
      <c r="K76" s="0" t="n">
        <f aca="false">K35*277.99</f>
        <v>0</v>
      </c>
      <c r="L76" s="0" t="n">
        <f aca="false">L35*14.52</f>
        <v>101.64</v>
      </c>
      <c r="M76" s="0" t="n">
        <f aca="false">M35*248.34</f>
        <v>248.34</v>
      </c>
      <c r="N76" s="0" t="n">
        <f aca="false">N35*248.33</f>
        <v>0</v>
      </c>
      <c r="O76" s="0" t="n">
        <f aca="false">O35*243.03</f>
        <v>0</v>
      </c>
      <c r="P76" s="0" t="n">
        <f aca="false">P35*241.89</f>
        <v>8466.15</v>
      </c>
      <c r="Q76" s="0" t="n">
        <f aca="false">Q35*232.58</f>
        <v>0</v>
      </c>
      <c r="R76" s="0" t="n">
        <f aca="false">R35*193.43</f>
        <v>0</v>
      </c>
      <c r="S76" s="0" t="n">
        <f aca="false">S35*186.37</f>
        <v>0</v>
      </c>
      <c r="T76" s="0" t="n">
        <f aca="false">T35*184.35</f>
        <v>0</v>
      </c>
      <c r="U76" s="0" t="n">
        <f aca="false">U35*180.88</f>
        <v>723.52</v>
      </c>
      <c r="V76" s="0" t="n">
        <f aca="false">V35*170.6</f>
        <v>0</v>
      </c>
      <c r="W76" s="0" t="n">
        <f aca="false">W35*164.65</f>
        <v>0</v>
      </c>
      <c r="X76" s="0" t="n">
        <f aca="false">X35*162.78</f>
        <v>0</v>
      </c>
      <c r="Y76" s="0" t="n">
        <f aca="false">Y35*152.54</f>
        <v>0</v>
      </c>
      <c r="Z76" s="0" t="n">
        <f aca="false">Z35*151.82</f>
        <v>0</v>
      </c>
      <c r="AA76" s="0" t="n">
        <f aca="false">AA35*139.93</f>
        <v>0</v>
      </c>
      <c r="AB76" s="0" t="n">
        <f aca="false">AB35*127.46</f>
        <v>0</v>
      </c>
      <c r="AC76" s="0" t="n">
        <f aca="false">AC35*84.06</f>
        <v>0</v>
      </c>
      <c r="AD76" s="0" t="n">
        <f aca="false">AD35*72.75</f>
        <v>0</v>
      </c>
      <c r="AE76" s="0" t="n">
        <f aca="false">AE35*65.01</f>
        <v>130.02</v>
      </c>
      <c r="AF76" s="0" t="n">
        <f aca="false">AF35*61.13</f>
        <v>183.39</v>
      </c>
      <c r="AG76" s="0" t="n">
        <f aca="false">AG35*56.34</f>
        <v>0</v>
      </c>
      <c r="AH76" s="0" t="n">
        <f aca="false">AH35*50.28</f>
        <v>0</v>
      </c>
      <c r="AI76" s="0" t="n">
        <f aca="false">AI35*44.19</f>
        <v>0</v>
      </c>
      <c r="AJ76" s="0" t="n">
        <f aca="false">AJ35*43.19</f>
        <v>0</v>
      </c>
      <c r="AK76" s="0" t="n">
        <f aca="false">AK35*36.1</f>
        <v>0</v>
      </c>
      <c r="AL76" s="0" t="n">
        <f aca="false">AL35*31.97</f>
        <v>0</v>
      </c>
      <c r="AM76" s="0" t="n">
        <f aca="false">AM35*27.57</f>
        <v>0</v>
      </c>
      <c r="AN76" s="0" t="n">
        <f aca="false">AN35*21.11</f>
        <v>0</v>
      </c>
      <c r="AO76" s="0" t="n">
        <f aca="false">AO35*0</f>
        <v>0</v>
      </c>
      <c r="AP76" s="0" t="n">
        <f aca="false">SUM(B76:AO76)</f>
        <v>11157.82</v>
      </c>
    </row>
    <row r="77" customFormat="false" ht="12.8" hidden="false" customHeight="false" outlineLevel="0" collapsed="false">
      <c r="A77" s="0" t="s">
        <v>564</v>
      </c>
      <c r="B77" s="0" t="n">
        <f aca="false">B36*0</f>
        <v>0</v>
      </c>
      <c r="C77" s="0" t="n">
        <f aca="false">C36*1325.64</f>
        <v>0</v>
      </c>
      <c r="D77" s="0" t="n">
        <f aca="false">D36*652.38</f>
        <v>0</v>
      </c>
      <c r="E77" s="0" t="n">
        <f aca="false">E36*576.49</f>
        <v>0</v>
      </c>
      <c r="F77" s="0" t="n">
        <f aca="false">F36*524.2</f>
        <v>0</v>
      </c>
      <c r="G77" s="0" t="n">
        <f aca="false">G36*427.11</f>
        <v>0</v>
      </c>
      <c r="H77" s="0" t="n">
        <f aca="false">H36*374.84</f>
        <v>0</v>
      </c>
      <c r="I77" s="0" t="n">
        <f aca="false">I36*328.34</f>
        <v>0</v>
      </c>
      <c r="J77" s="0" t="n">
        <f aca="false">J36*281.32</f>
        <v>0</v>
      </c>
      <c r="K77" s="0" t="n">
        <f aca="false">K36*277.99</f>
        <v>0</v>
      </c>
      <c r="L77" s="0" t="n">
        <f aca="false">L36*14.52</f>
        <v>0</v>
      </c>
      <c r="M77" s="0" t="n">
        <f aca="false">M36*248.34</f>
        <v>0</v>
      </c>
      <c r="N77" s="0" t="n">
        <f aca="false">N36*248.33</f>
        <v>0</v>
      </c>
      <c r="O77" s="0" t="n">
        <f aca="false">O36*243.03</f>
        <v>0</v>
      </c>
      <c r="P77" s="0" t="n">
        <f aca="false">P36*241.89</f>
        <v>0</v>
      </c>
      <c r="Q77" s="0" t="n">
        <f aca="false">Q36*232.58</f>
        <v>0</v>
      </c>
      <c r="R77" s="0" t="n">
        <f aca="false">R36*193.43</f>
        <v>0</v>
      </c>
      <c r="S77" s="0" t="n">
        <f aca="false">S36*186.37</f>
        <v>0</v>
      </c>
      <c r="T77" s="0" t="n">
        <f aca="false">T36*184.35</f>
        <v>0</v>
      </c>
      <c r="U77" s="0" t="n">
        <f aca="false">U36*180.88</f>
        <v>0</v>
      </c>
      <c r="V77" s="0" t="n">
        <f aca="false">V36*170.6</f>
        <v>0</v>
      </c>
      <c r="W77" s="0" t="n">
        <f aca="false">W36*164.65</f>
        <v>0</v>
      </c>
      <c r="X77" s="0" t="n">
        <f aca="false">X36*162.78</f>
        <v>0</v>
      </c>
      <c r="Y77" s="0" t="n">
        <f aca="false">Y36*152.54</f>
        <v>0</v>
      </c>
      <c r="Z77" s="0" t="n">
        <f aca="false">Z36*151.82</f>
        <v>0</v>
      </c>
      <c r="AA77" s="0" t="n">
        <f aca="false">AA36*139.93</f>
        <v>0</v>
      </c>
      <c r="AB77" s="0" t="n">
        <f aca="false">AB36*127.46</f>
        <v>0</v>
      </c>
      <c r="AC77" s="0" t="n">
        <f aca="false">AC36*84.06</f>
        <v>0</v>
      </c>
      <c r="AD77" s="0" t="n">
        <f aca="false">AD36*72.75</f>
        <v>0</v>
      </c>
      <c r="AE77" s="0" t="n">
        <f aca="false">AE36*65.01</f>
        <v>0</v>
      </c>
      <c r="AF77" s="0" t="n">
        <f aca="false">AF36*61.13</f>
        <v>0</v>
      </c>
      <c r="AG77" s="0" t="n">
        <f aca="false">AG36*56.34</f>
        <v>0</v>
      </c>
      <c r="AH77" s="0" t="n">
        <f aca="false">AH36*50.28</f>
        <v>0</v>
      </c>
      <c r="AI77" s="0" t="n">
        <f aca="false">AI36*44.19</f>
        <v>0</v>
      </c>
      <c r="AJ77" s="0" t="n">
        <f aca="false">AJ36*43.19</f>
        <v>0</v>
      </c>
      <c r="AK77" s="0" t="n">
        <f aca="false">AK36*36.1</f>
        <v>0</v>
      </c>
      <c r="AL77" s="0" t="n">
        <f aca="false">AL36*31.97</f>
        <v>0</v>
      </c>
      <c r="AM77" s="0" t="n">
        <f aca="false">AM36*27.57</f>
        <v>0</v>
      </c>
      <c r="AN77" s="0" t="n">
        <f aca="false">AN36*21.11</f>
        <v>0</v>
      </c>
      <c r="AO77" s="0" t="n">
        <f aca="false">AO36*0</f>
        <v>0</v>
      </c>
      <c r="AP77" s="0" t="n">
        <f aca="false">SUM(B77:AO77)</f>
        <v>0</v>
      </c>
    </row>
    <row r="78" customFormat="false" ht="12.8" hidden="false" customHeight="false" outlineLevel="0" collapsed="false">
      <c r="A78" s="0" t="s">
        <v>518</v>
      </c>
      <c r="B78" s="0" t="n">
        <f aca="false">B37*0</f>
        <v>0</v>
      </c>
      <c r="C78" s="0" t="n">
        <f aca="false">C37*1325.64</f>
        <v>0</v>
      </c>
      <c r="D78" s="0" t="n">
        <f aca="false">D37*652.38</f>
        <v>0</v>
      </c>
      <c r="E78" s="0" t="n">
        <f aca="false">E37*576.49</f>
        <v>0</v>
      </c>
      <c r="F78" s="0" t="n">
        <f aca="false">F37*524.2</f>
        <v>0</v>
      </c>
      <c r="G78" s="0" t="n">
        <f aca="false">G37*427.11</f>
        <v>427.11</v>
      </c>
      <c r="H78" s="0" t="n">
        <f aca="false">H37*374.84</f>
        <v>749.68</v>
      </c>
      <c r="I78" s="0" t="n">
        <f aca="false">I37*328.34</f>
        <v>0</v>
      </c>
      <c r="J78" s="0" t="n">
        <f aca="false">J37*281.32</f>
        <v>0</v>
      </c>
      <c r="K78" s="0" t="n">
        <f aca="false">K37*277.99</f>
        <v>0</v>
      </c>
      <c r="L78" s="0" t="n">
        <f aca="false">L37*14.52</f>
        <v>14.52</v>
      </c>
      <c r="M78" s="0" t="n">
        <f aca="false">M37*248.34</f>
        <v>248.34</v>
      </c>
      <c r="N78" s="0" t="n">
        <f aca="false">N37*248.33</f>
        <v>0</v>
      </c>
      <c r="O78" s="0" t="n">
        <f aca="false">O37*243.03</f>
        <v>0</v>
      </c>
      <c r="P78" s="0" t="n">
        <f aca="false">P37*241.89</f>
        <v>0</v>
      </c>
      <c r="Q78" s="0" t="n">
        <f aca="false">Q37*232.58</f>
        <v>465.16</v>
      </c>
      <c r="R78" s="0" t="n">
        <f aca="false">R37*193.43</f>
        <v>0</v>
      </c>
      <c r="S78" s="0" t="n">
        <f aca="false">S37*186.37</f>
        <v>0</v>
      </c>
      <c r="T78" s="0" t="n">
        <f aca="false">T37*184.35</f>
        <v>0</v>
      </c>
      <c r="U78" s="0" t="n">
        <f aca="false">U37*180.88</f>
        <v>180.88</v>
      </c>
      <c r="V78" s="0" t="n">
        <f aca="false">V37*170.6</f>
        <v>0</v>
      </c>
      <c r="W78" s="0" t="n">
        <f aca="false">W37*164.65</f>
        <v>0</v>
      </c>
      <c r="X78" s="0" t="n">
        <f aca="false">X37*162.78</f>
        <v>0</v>
      </c>
      <c r="Y78" s="0" t="n">
        <f aca="false">Y37*152.54</f>
        <v>0</v>
      </c>
      <c r="Z78" s="0" t="n">
        <f aca="false">Z37*151.82</f>
        <v>0</v>
      </c>
      <c r="AA78" s="0" t="n">
        <f aca="false">AA37*139.93</f>
        <v>0</v>
      </c>
      <c r="AB78" s="0" t="n">
        <f aca="false">AB37*127.46</f>
        <v>127.46</v>
      </c>
      <c r="AC78" s="0" t="n">
        <f aca="false">AC37*84.06</f>
        <v>0</v>
      </c>
      <c r="AD78" s="0" t="n">
        <f aca="false">AD37*72.75</f>
        <v>0</v>
      </c>
      <c r="AE78" s="0" t="n">
        <f aca="false">AE37*65.01</f>
        <v>130.02</v>
      </c>
      <c r="AF78" s="0" t="n">
        <f aca="false">AF37*61.13</f>
        <v>305.65</v>
      </c>
      <c r="AG78" s="0" t="n">
        <f aca="false">AG37*56.34</f>
        <v>56.34</v>
      </c>
      <c r="AH78" s="0" t="n">
        <f aca="false">AH37*50.28</f>
        <v>100.56</v>
      </c>
      <c r="AI78" s="0" t="n">
        <f aca="false">AI37*44.19</f>
        <v>88.38</v>
      </c>
      <c r="AJ78" s="0" t="n">
        <f aca="false">AJ37*43.19</f>
        <v>0</v>
      </c>
      <c r="AK78" s="0" t="n">
        <f aca="false">AK37*36.1</f>
        <v>0</v>
      </c>
      <c r="AL78" s="0" t="n">
        <f aca="false">AL37*31.97</f>
        <v>0</v>
      </c>
      <c r="AM78" s="0" t="n">
        <f aca="false">AM37*27.57</f>
        <v>0</v>
      </c>
      <c r="AN78" s="0" t="n">
        <f aca="false">AN37*21.11</f>
        <v>0</v>
      </c>
      <c r="AO78" s="0" t="n">
        <f aca="false">AO37*0</f>
        <v>0</v>
      </c>
      <c r="AP78" s="0" t="n">
        <f aca="false">SUM(B78:AO78)</f>
        <v>2894.1</v>
      </c>
    </row>
    <row r="79" customFormat="false" ht="12.8" hidden="false" customHeight="false" outlineLevel="0" collapsed="false">
      <c r="A79" s="0" t="s">
        <v>521</v>
      </c>
      <c r="B79" s="0" t="n">
        <f aca="false">B38*0</f>
        <v>0</v>
      </c>
      <c r="C79" s="0" t="n">
        <f aca="false">C38*1325.64</f>
        <v>0</v>
      </c>
      <c r="D79" s="0" t="n">
        <f aca="false">D38*652.38</f>
        <v>0</v>
      </c>
      <c r="E79" s="0" t="n">
        <f aca="false">E38*576.49</f>
        <v>0</v>
      </c>
      <c r="F79" s="0" t="n">
        <f aca="false">F38*524.2</f>
        <v>0</v>
      </c>
      <c r="G79" s="0" t="n">
        <f aca="false">G38*427.11</f>
        <v>0</v>
      </c>
      <c r="H79" s="0" t="n">
        <f aca="false">H38*374.84</f>
        <v>0</v>
      </c>
      <c r="I79" s="0" t="n">
        <f aca="false">I38*328.34</f>
        <v>0</v>
      </c>
      <c r="J79" s="0" t="n">
        <f aca="false">J38*281.32</f>
        <v>0</v>
      </c>
      <c r="K79" s="0" t="n">
        <f aca="false">K38*277.99</f>
        <v>0</v>
      </c>
      <c r="L79" s="0" t="n">
        <f aca="false">L38*14.52</f>
        <v>58.08</v>
      </c>
      <c r="M79" s="0" t="n">
        <f aca="false">M38*248.34</f>
        <v>0</v>
      </c>
      <c r="N79" s="0" t="n">
        <f aca="false">N38*248.33</f>
        <v>0</v>
      </c>
      <c r="O79" s="0" t="n">
        <f aca="false">O38*243.03</f>
        <v>0</v>
      </c>
      <c r="P79" s="0" t="n">
        <f aca="false">P38*241.89</f>
        <v>0</v>
      </c>
      <c r="Q79" s="0" t="n">
        <f aca="false">Q38*232.58</f>
        <v>0</v>
      </c>
      <c r="R79" s="0" t="n">
        <f aca="false">R38*193.43</f>
        <v>0</v>
      </c>
      <c r="S79" s="0" t="n">
        <f aca="false">S38*186.37</f>
        <v>0</v>
      </c>
      <c r="T79" s="0" t="n">
        <f aca="false">T38*184.35</f>
        <v>0</v>
      </c>
      <c r="U79" s="0" t="n">
        <f aca="false">U38*180.88</f>
        <v>0</v>
      </c>
      <c r="V79" s="0" t="n">
        <f aca="false">V38*170.6</f>
        <v>0</v>
      </c>
      <c r="W79" s="0" t="n">
        <f aca="false">W38*164.65</f>
        <v>0</v>
      </c>
      <c r="X79" s="0" t="n">
        <f aca="false">X38*162.78</f>
        <v>0</v>
      </c>
      <c r="Y79" s="0" t="n">
        <f aca="false">Y38*152.54</f>
        <v>0</v>
      </c>
      <c r="Z79" s="0" t="n">
        <f aca="false">Z38*151.82</f>
        <v>0</v>
      </c>
      <c r="AA79" s="0" t="n">
        <f aca="false">AA38*139.93</f>
        <v>0</v>
      </c>
      <c r="AB79" s="0" t="n">
        <f aca="false">AB38*127.46</f>
        <v>0</v>
      </c>
      <c r="AC79" s="0" t="n">
        <f aca="false">AC38*84.06</f>
        <v>0</v>
      </c>
      <c r="AD79" s="0" t="n">
        <f aca="false">AD38*72.75</f>
        <v>0</v>
      </c>
      <c r="AE79" s="0" t="n">
        <f aca="false">AE38*65.01</f>
        <v>0</v>
      </c>
      <c r="AF79" s="0" t="n">
        <f aca="false">AF38*61.13</f>
        <v>0</v>
      </c>
      <c r="AG79" s="0" t="n">
        <f aca="false">AG38*56.34</f>
        <v>0</v>
      </c>
      <c r="AH79" s="0" t="n">
        <f aca="false">AH38*50.28</f>
        <v>0</v>
      </c>
      <c r="AI79" s="0" t="n">
        <f aca="false">AI38*44.19</f>
        <v>0</v>
      </c>
      <c r="AJ79" s="0" t="n">
        <f aca="false">AJ38*43.19</f>
        <v>0</v>
      </c>
      <c r="AK79" s="0" t="n">
        <f aca="false">AK38*36.1</f>
        <v>0</v>
      </c>
      <c r="AL79" s="0" t="n">
        <f aca="false">AL38*31.97</f>
        <v>0</v>
      </c>
      <c r="AM79" s="0" t="n">
        <f aca="false">AM38*27.57</f>
        <v>0</v>
      </c>
      <c r="AN79" s="0" t="n">
        <f aca="false">AN38*21.11</f>
        <v>0</v>
      </c>
      <c r="AO79" s="0" t="n">
        <f aca="false">AO38*0</f>
        <v>0</v>
      </c>
      <c r="AP79" s="0" t="n">
        <f aca="false">SUM(B79:AO79)</f>
        <v>58.08</v>
      </c>
    </row>
    <row r="80" customFormat="false" ht="12.8" hidden="false" customHeight="false" outlineLevel="0" collapsed="false">
      <c r="A80" s="0" t="s">
        <v>565</v>
      </c>
      <c r="B80" s="0" t="n">
        <f aca="false">B39*0</f>
        <v>0</v>
      </c>
      <c r="C80" s="0" t="n">
        <f aca="false">C39*1325.64</f>
        <v>0</v>
      </c>
      <c r="D80" s="0" t="n">
        <f aca="false">D39*652.38</f>
        <v>4566.66</v>
      </c>
      <c r="E80" s="0" t="n">
        <f aca="false">E39*576.49</f>
        <v>0</v>
      </c>
      <c r="F80" s="0" t="n">
        <f aca="false">F39*524.2</f>
        <v>0</v>
      </c>
      <c r="G80" s="0" t="n">
        <f aca="false">G39*427.11</f>
        <v>0</v>
      </c>
      <c r="H80" s="0" t="n">
        <f aca="false">H39*374.84</f>
        <v>0</v>
      </c>
      <c r="I80" s="0" t="n">
        <f aca="false">I39*328.34</f>
        <v>4596.76</v>
      </c>
      <c r="J80" s="0" t="n">
        <f aca="false">J39*281.32</f>
        <v>0</v>
      </c>
      <c r="K80" s="0" t="n">
        <f aca="false">K39*277.99</f>
        <v>0</v>
      </c>
      <c r="L80" s="0" t="n">
        <f aca="false">L39*14.52</f>
        <v>0</v>
      </c>
      <c r="M80" s="0" t="n">
        <f aca="false">M39*248.34</f>
        <v>0</v>
      </c>
      <c r="N80" s="0" t="n">
        <f aca="false">N39*248.33</f>
        <v>0</v>
      </c>
      <c r="O80" s="0" t="n">
        <f aca="false">O39*243.03</f>
        <v>0</v>
      </c>
      <c r="P80" s="0" t="n">
        <f aca="false">P39*241.89</f>
        <v>0</v>
      </c>
      <c r="Q80" s="0" t="n">
        <f aca="false">Q39*232.58</f>
        <v>0</v>
      </c>
      <c r="R80" s="0" t="n">
        <f aca="false">R39*193.43</f>
        <v>193.43</v>
      </c>
      <c r="S80" s="0" t="n">
        <f aca="false">S39*186.37</f>
        <v>0</v>
      </c>
      <c r="T80" s="0" t="n">
        <f aca="false">T39*184.35</f>
        <v>184.35</v>
      </c>
      <c r="U80" s="0" t="n">
        <f aca="false">U39*180.88</f>
        <v>180.88</v>
      </c>
      <c r="V80" s="0" t="n">
        <f aca="false">V39*170.6</f>
        <v>0</v>
      </c>
      <c r="W80" s="0" t="n">
        <f aca="false">W39*164.65</f>
        <v>0</v>
      </c>
      <c r="X80" s="0" t="n">
        <f aca="false">X39*162.78</f>
        <v>488.34</v>
      </c>
      <c r="Y80" s="0" t="n">
        <f aca="false">Y39*152.54</f>
        <v>0</v>
      </c>
      <c r="Z80" s="0" t="n">
        <f aca="false">Z39*151.82</f>
        <v>0</v>
      </c>
      <c r="AA80" s="0" t="n">
        <f aca="false">AA39*139.93</f>
        <v>0</v>
      </c>
      <c r="AB80" s="0" t="n">
        <f aca="false">AB39*127.46</f>
        <v>0</v>
      </c>
      <c r="AC80" s="0" t="n">
        <f aca="false">AC39*84.06</f>
        <v>588.42</v>
      </c>
      <c r="AD80" s="0" t="n">
        <f aca="false">AD39*72.75</f>
        <v>0</v>
      </c>
      <c r="AE80" s="0" t="n">
        <f aca="false">AE39*65.01</f>
        <v>325.05</v>
      </c>
      <c r="AF80" s="0" t="n">
        <f aca="false">AF39*61.13</f>
        <v>3667.8</v>
      </c>
      <c r="AG80" s="0" t="n">
        <f aca="false">AG39*56.34</f>
        <v>0</v>
      </c>
      <c r="AH80" s="0" t="n">
        <f aca="false">AH39*50.28</f>
        <v>0</v>
      </c>
      <c r="AI80" s="0" t="n">
        <f aca="false">AI39*44.19</f>
        <v>0</v>
      </c>
      <c r="AJ80" s="0" t="n">
        <f aca="false">AJ39*43.19</f>
        <v>0</v>
      </c>
      <c r="AK80" s="0" t="n">
        <f aca="false">AK39*36.1</f>
        <v>72.2</v>
      </c>
      <c r="AL80" s="0" t="n">
        <f aca="false">AL39*31.97</f>
        <v>0</v>
      </c>
      <c r="AM80" s="0" t="n">
        <f aca="false">AM39*27.57</f>
        <v>0</v>
      </c>
      <c r="AN80" s="0" t="n">
        <f aca="false">AN39*21.11</f>
        <v>0</v>
      </c>
      <c r="AO80" s="0" t="n">
        <f aca="false">AO39*0</f>
        <v>0</v>
      </c>
      <c r="AP80" s="0" t="n">
        <f aca="false">SUM(B80:AO80)</f>
        <v>14863.89</v>
      </c>
    </row>
    <row r="81" customFormat="false" ht="12.8" hidden="false" customHeight="false" outlineLevel="0" collapsed="false">
      <c r="A81" s="0" t="s">
        <v>567</v>
      </c>
      <c r="B81" s="0" t="n">
        <f aca="false">B40*0</f>
        <v>0</v>
      </c>
      <c r="C81" s="0" t="n">
        <f aca="false">C40*1325.64</f>
        <v>9279.48</v>
      </c>
      <c r="D81" s="0" t="n">
        <f aca="false">D40*652.38</f>
        <v>45666.6</v>
      </c>
      <c r="E81" s="0" t="n">
        <f aca="false">E40*576.49</f>
        <v>12106.29</v>
      </c>
      <c r="F81" s="0" t="n">
        <f aca="false">F40*524.2</f>
        <v>5766.2</v>
      </c>
      <c r="G81" s="0" t="n">
        <f aca="false">G40*427.11</f>
        <v>1708.44</v>
      </c>
      <c r="H81" s="0" t="n">
        <f aca="false">H40*374.84</f>
        <v>9371</v>
      </c>
      <c r="I81" s="0" t="n">
        <f aca="false">I40*328.34</f>
        <v>12476.92</v>
      </c>
      <c r="J81" s="0" t="n">
        <f aca="false">J40*281.32</f>
        <v>562.64</v>
      </c>
      <c r="K81" s="0" t="n">
        <f aca="false">K40*277.99</f>
        <v>1945.93</v>
      </c>
      <c r="L81" s="0" t="n">
        <f aca="false">L40*14.52</f>
        <v>551.76</v>
      </c>
      <c r="M81" s="0" t="n">
        <f aca="false">M40*248.34</f>
        <v>4718.46</v>
      </c>
      <c r="N81" s="0" t="n">
        <f aca="false">N40*248.33</f>
        <v>1986.64</v>
      </c>
      <c r="O81" s="0" t="n">
        <f aca="false">O40*243.03</f>
        <v>1215.15</v>
      </c>
      <c r="P81" s="0" t="n">
        <f aca="false">P40*241.89</f>
        <v>21286.32</v>
      </c>
      <c r="Q81" s="0" t="n">
        <f aca="false">Q40*232.58</f>
        <v>7907.72</v>
      </c>
      <c r="R81" s="0" t="n">
        <f aca="false">R40*193.43</f>
        <v>2708.02</v>
      </c>
      <c r="S81" s="0" t="n">
        <f aca="false">S40*186.37</f>
        <v>186.37</v>
      </c>
      <c r="T81" s="0" t="n">
        <f aca="false">T40*184.35</f>
        <v>368.7</v>
      </c>
      <c r="U81" s="0" t="n">
        <f aca="false">U40*180.88</f>
        <v>16640.96</v>
      </c>
      <c r="V81" s="0" t="n">
        <f aca="false">V40*170.6</f>
        <v>170.6</v>
      </c>
      <c r="W81" s="0" t="n">
        <f aca="false">W40*164.65</f>
        <v>329.3</v>
      </c>
      <c r="X81" s="0" t="n">
        <f aca="false">X40*162.78</f>
        <v>8790.12</v>
      </c>
      <c r="Y81" s="0" t="n">
        <f aca="false">Y40*152.54</f>
        <v>762.7</v>
      </c>
      <c r="Z81" s="0" t="n">
        <f aca="false">Z40*151.82</f>
        <v>3036.4</v>
      </c>
      <c r="AA81" s="0" t="n">
        <f aca="false">AA40*139.93</f>
        <v>1119.44</v>
      </c>
      <c r="AB81" s="0" t="n">
        <f aca="false">AB40*127.46</f>
        <v>254.92</v>
      </c>
      <c r="AC81" s="0" t="n">
        <f aca="false">AC40*84.06</f>
        <v>2353.68</v>
      </c>
      <c r="AD81" s="0" t="n">
        <f aca="false">AD40*72.75</f>
        <v>363.75</v>
      </c>
      <c r="AE81" s="0" t="n">
        <f aca="false">AE40*65.01</f>
        <v>4030.62</v>
      </c>
      <c r="AF81" s="0" t="n">
        <f aca="false">AF40*61.13</f>
        <v>12531.65</v>
      </c>
      <c r="AG81" s="0" t="n">
        <f aca="false">AG40*56.34</f>
        <v>1746.54</v>
      </c>
      <c r="AH81" s="0" t="n">
        <f aca="false">AH40*50.28</f>
        <v>1206.72</v>
      </c>
      <c r="AI81" s="0" t="n">
        <f aca="false">AI40*44.19</f>
        <v>220.95</v>
      </c>
      <c r="AJ81" s="0" t="n">
        <f aca="false">AJ40*43.19</f>
        <v>1252.51</v>
      </c>
      <c r="AK81" s="0" t="n">
        <f aca="false">AK40*36.1</f>
        <v>505.4</v>
      </c>
      <c r="AL81" s="0" t="n">
        <f aca="false">AL40*31.97</f>
        <v>735.31</v>
      </c>
      <c r="AM81" s="0" t="n">
        <f aca="false">AM40*27.57</f>
        <v>413.55</v>
      </c>
      <c r="AN81" s="0" t="n">
        <f aca="false">AN40*21.11</f>
        <v>21.11</v>
      </c>
      <c r="AO81" s="0" t="n">
        <f aca="false">AO40*0</f>
        <v>0</v>
      </c>
      <c r="AP81" s="0" t="n">
        <f aca="false">SUM(B81:AO81)</f>
        <v>196298.87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705</TotalTime>
  <Application>LibreOffice/7.0.4.2$Windows_X86_64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2023-06-21T13:33:37Z</dcterms:created>
  <dc:creator/>
  <dc:description/>
  <dc:language>pt-BR</dc:language>
  <cp:lastModifiedBy/>
  <cp:lastPrinted>2023-06-22T13:04:40Z</cp:lastPrinted>
  <dcterms:modified xsi:type="dcterms:W3CDTF">2023-10-10T13:25:08Z</dcterms:modified>
  <cp:revision>127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