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2026\Julho 2026\Financeiro\"/>
    </mc:Choice>
  </mc:AlternateContent>
  <xr:revisionPtr revIDLastSave="0" documentId="13_ncr:1_{80ABD795-ABCB-43A7-AA7F-AF44D59C8C77}" xr6:coauthVersionLast="47" xr6:coauthVersionMax="47" xr10:uidLastSave="{00000000-0000-0000-0000-000000000000}"/>
  <bookViews>
    <workbookView xWindow="1905" yWindow="345" windowWidth="14640" windowHeight="15480" tabRatio="500" xr2:uid="{00000000-000D-0000-FFFF-FFFF00000000}"/>
  </bookViews>
  <sheets>
    <sheet name="Consolidado" sheetId="1" r:id="rId1"/>
  </sheets>
  <definedNames>
    <definedName name="base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80" i="1" l="1"/>
  <c r="O66" i="1"/>
  <c r="O67" i="1"/>
  <c r="Q67" i="1" s="1"/>
  <c r="O68" i="1"/>
  <c r="O69" i="1"/>
  <c r="O70" i="1"/>
  <c r="Q70" i="1" s="1"/>
  <c r="O71" i="1"/>
  <c r="Q71" i="1" s="1"/>
  <c r="Q69" i="1"/>
  <c r="M38" i="1"/>
  <c r="O38" i="1"/>
  <c r="Q38" i="1"/>
  <c r="O37" i="1"/>
  <c r="Q76" i="1"/>
  <c r="Q75" i="1"/>
  <c r="Q64" i="1"/>
  <c r="Q40" i="1"/>
  <c r="Q30" i="1"/>
  <c r="Q9" i="1"/>
  <c r="P80" i="1"/>
  <c r="O10" i="1"/>
  <c r="O11" i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O21" i="1"/>
  <c r="O22" i="1"/>
  <c r="Q22" i="1" s="1"/>
  <c r="O23" i="1"/>
  <c r="Q23" i="1" s="1"/>
  <c r="O24" i="1"/>
  <c r="Q24" i="1" s="1"/>
  <c r="O25" i="1"/>
  <c r="Q25" i="1" s="1"/>
  <c r="O26" i="1"/>
  <c r="O27" i="1"/>
  <c r="Q27" i="1" s="1"/>
  <c r="O28" i="1"/>
  <c r="Q28" i="1" s="1"/>
  <c r="O29" i="1"/>
  <c r="O30" i="1"/>
  <c r="O31" i="1"/>
  <c r="Q31" i="1" s="1"/>
  <c r="O32" i="1"/>
  <c r="Q32" i="1" s="1"/>
  <c r="O33" i="1"/>
  <c r="Q33" i="1" s="1"/>
  <c r="O34" i="1"/>
  <c r="Q34" i="1" s="1"/>
  <c r="O35" i="1"/>
  <c r="Q35" i="1" s="1"/>
  <c r="O36" i="1"/>
  <c r="O39" i="1"/>
  <c r="Q39" i="1" s="1"/>
  <c r="O40" i="1"/>
  <c r="O41" i="1"/>
  <c r="Q41" i="1" s="1"/>
  <c r="O42" i="1"/>
  <c r="O43" i="1"/>
  <c r="O44" i="1"/>
  <c r="Q44" i="1" s="1"/>
  <c r="O45" i="1"/>
  <c r="Q45" i="1" s="1"/>
  <c r="O46" i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O56" i="1"/>
  <c r="Q56" i="1" s="1"/>
  <c r="O57" i="1"/>
  <c r="Q57" i="1" s="1"/>
  <c r="O58" i="1"/>
  <c r="O59" i="1"/>
  <c r="Q59" i="1" s="1"/>
  <c r="O60" i="1"/>
  <c r="O61" i="1"/>
  <c r="Q61" i="1" s="1"/>
  <c r="O62" i="1"/>
  <c r="O63" i="1"/>
  <c r="Q63" i="1" s="1"/>
  <c r="O64" i="1"/>
  <c r="O65" i="1"/>
  <c r="Q65" i="1" s="1"/>
  <c r="O72" i="1"/>
  <c r="Q72" i="1" s="1"/>
  <c r="O73" i="1"/>
  <c r="O74" i="1"/>
  <c r="O75" i="1"/>
  <c r="O76" i="1"/>
  <c r="O77" i="1"/>
  <c r="O78" i="1"/>
  <c r="O79" i="1"/>
  <c r="O9" i="1"/>
  <c r="Q37" i="1" l="1"/>
  <c r="O80" i="1"/>
  <c r="M79" i="1" l="1"/>
  <c r="M78" i="1"/>
  <c r="M77" i="1"/>
  <c r="M76" i="1"/>
  <c r="M75" i="1"/>
  <c r="M74" i="1"/>
  <c r="M73" i="1"/>
  <c r="M72" i="1"/>
  <c r="M68" i="1"/>
  <c r="M65" i="1"/>
  <c r="L65" i="1"/>
  <c r="L64" i="1"/>
  <c r="M64" i="1" s="1"/>
  <c r="M63" i="1"/>
  <c r="M62" i="1"/>
  <c r="M61" i="1"/>
  <c r="M60" i="1"/>
  <c r="M59" i="1"/>
  <c r="M58" i="1"/>
  <c r="M55" i="1"/>
  <c r="M49" i="1"/>
  <c r="M46" i="1"/>
  <c r="M45" i="1"/>
  <c r="M43" i="1"/>
  <c r="M42" i="1"/>
  <c r="M41" i="1"/>
  <c r="M40" i="1"/>
  <c r="M39" i="1"/>
  <c r="M36" i="1"/>
  <c r="M29" i="1"/>
  <c r="M26" i="1"/>
  <c r="M25" i="1"/>
  <c r="M24" i="1"/>
  <c r="M23" i="1"/>
  <c r="M21" i="1"/>
  <c r="M20" i="1"/>
  <c r="M11" i="1"/>
  <c r="M10" i="1"/>
  <c r="M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9" i="1"/>
  <c r="N80" i="1"/>
  <c r="K80" i="1"/>
  <c r="J80" i="1"/>
  <c r="I80" i="1"/>
  <c r="H80" i="1"/>
  <c r="G80" i="1"/>
  <c r="F80" i="1"/>
  <c r="E80" i="1"/>
  <c r="D80" i="1"/>
  <c r="C80" i="1"/>
  <c r="D22" i="1"/>
  <c r="D21" i="1"/>
  <c r="M80" i="1" l="1"/>
  <c r="L80" i="1"/>
</calcChain>
</file>

<file path=xl/sharedStrings.xml><?xml version="1.0" encoding="utf-8"?>
<sst xmlns="http://schemas.openxmlformats.org/spreadsheetml/2006/main" count="166" uniqueCount="131">
  <si>
    <t>ESTADO DE SANTA CATARINA</t>
  </si>
  <si>
    <t>SECRETARIA DE ESTADO DA SAÚDE</t>
  </si>
  <si>
    <t>SUPERINTENDÊNCIA DE ATENÇÃO À SAÚDE</t>
  </si>
  <si>
    <t>DIRETORIA DE ATENÇÃO ESPECIALIZADA</t>
  </si>
  <si>
    <t>GERÊNCIA DE MONITORAMENTO E AVALIAÇÃO EM SAÚDE</t>
  </si>
  <si>
    <t>ENCONTRO DE CONTAS – PROGRAMA DE REDUÇÃO DAS FILAS DE CIRURGIAS ELETIVAS – JULHO 2026 – GESTÃO PLENA</t>
  </si>
  <si>
    <t>Estabelecimentos-SC</t>
  </si>
  <si>
    <t>Municípios-SC</t>
  </si>
  <si>
    <t>Julho</t>
  </si>
  <si>
    <t>Correções</t>
  </si>
  <si>
    <t>Deliberação 
037 CIB/26</t>
  </si>
  <si>
    <t>Deliberação 
720 CIB/26</t>
  </si>
  <si>
    <t>Deliberação 
820 CIB/26</t>
  </si>
  <si>
    <t>Deliberação 
722 CIB/26</t>
  </si>
  <si>
    <t>Deliberação 
480 CIB/26</t>
  </si>
  <si>
    <t>Total 
Estabelecimentos</t>
  </si>
  <si>
    <t>Total Municípios</t>
  </si>
  <si>
    <t>Descontos FAEC</t>
  </si>
  <si>
    <t>Total</t>
  </si>
  <si>
    <t>Positivos</t>
  </si>
  <si>
    <t>Negativos</t>
  </si>
  <si>
    <t>FUNDO MUNICIPAL DE SAÚDE</t>
  </si>
  <si>
    <t>420200 Balneário Camboriú</t>
  </si>
  <si>
    <t>7486596 HOSPITAL REGIONAL DE BIGUACU HELMUTH NASS</t>
  </si>
  <si>
    <t>420230 Biguaçu</t>
  </si>
  <si>
    <t>2522209 HOSPITAL MISERICORDIA</t>
  </si>
  <si>
    <t>420240 Blumenau</t>
  </si>
  <si>
    <t>2552841 POLICLINICA LINDOLF BELL</t>
  </si>
  <si>
    <t>2558246 HOSPITAL SANTA ISABEL</t>
  </si>
  <si>
    <t>2558254 HOSPITAL SANTO ANTONIO</t>
  </si>
  <si>
    <t>3123251 HOSPITAL DE OLHOS DE BLUMENAU</t>
  </si>
  <si>
    <t>3180948 CLINICA DE OLHOS DR ROBERTO VON HERTWIG</t>
  </si>
  <si>
    <t>3181308 BOTELHO HOSPITAL DIA DA VISAO</t>
  </si>
  <si>
    <t>4575407 COB CENTRO OFTALMOLOGICO DE BLUMENAU</t>
  </si>
  <si>
    <t>6001165 HOSPITAL UNIVERSITARIO FURB IMAS</t>
  </si>
  <si>
    <t>9386882 CENTRO DE ESPECIALIDADES</t>
  </si>
  <si>
    <t>420245 Bombinhas</t>
  </si>
  <si>
    <t>2522411 HOSPITAL AZAMBUJA</t>
  </si>
  <si>
    <t>420290 Brusque</t>
  </si>
  <si>
    <t>2522489 ASSOCIACAO HOSPITAL E MATERNIDADE DOM JOAQUIM</t>
  </si>
  <si>
    <t>2691523 HCC HOSPITAL CIRURGICO CAMBORIU</t>
  </si>
  <si>
    <t>420320 Camboriú</t>
  </si>
  <si>
    <t>2491249 HOSPITAL SANTA CRUZ DE CANOINHAS</t>
  </si>
  <si>
    <t>420380 Canoinhas</t>
  </si>
  <si>
    <t>2701464 CIS AMOSC</t>
  </si>
  <si>
    <t>420420 Chapecó</t>
  </si>
  <si>
    <t>0610062 HOSPITAL DE OLHOS DE CONCORDIA LTDA</t>
  </si>
  <si>
    <t>420430 Concórdia</t>
  </si>
  <si>
    <t>2303892 HOSPITAL SAO FRANCISCO</t>
  </si>
  <si>
    <t>5164222 NIEDERAUER CLINICA DE OLHOS HOSPITAL DIA LTDA</t>
  </si>
  <si>
    <t>0366323 HOSPITAL MARIA SCHMITT</t>
  </si>
  <si>
    <t>420460 Criciúma</t>
  </si>
  <si>
    <t>2541343 CLINICA DE OLHOS PEREIRA</t>
  </si>
  <si>
    <t>2846055 LUMINA OFTALMOLOGIA</t>
  </si>
  <si>
    <t>6567274 CLINICA DE OLHOS ANTONELLI</t>
  </si>
  <si>
    <t>9530053 DARIO ANTONELLI OFTALMOLOGIA LTDA</t>
  </si>
  <si>
    <t>9712038 HOSPITAL DE OLHOS DE CRICIUMA</t>
  </si>
  <si>
    <t>9819371 CLINICA MEDICA CORAL</t>
  </si>
  <si>
    <t>2658372 INSTITUTO SANTE HOSPITAL DE DIONISIO CERQUEIRA</t>
  </si>
  <si>
    <t>420500 Dionísio Cerqueira</t>
  </si>
  <si>
    <t>0019402 INSTITUTO DE ENSINO E PESQUISA DR IRINEU MAY BRODBECK</t>
  </si>
  <si>
    <t>420540 Florianópolis</t>
  </si>
  <si>
    <t>4146336 HCF HOSPITAL DA CATARATA DE FLORIANOPOLIS</t>
  </si>
  <si>
    <t>4564812 MULTI HOSPITAL</t>
  </si>
  <si>
    <t>2691485 HOSPITAL DE GASPAR</t>
  </si>
  <si>
    <t>420590 Gaspar</t>
  </si>
  <si>
    <t>2492342 HOSPITAL SANTO ANTONIO GUARAMIRIM</t>
  </si>
  <si>
    <t>420650 Guaramirim</t>
  </si>
  <si>
    <t>2521873 HOSPITAL BEATRIZ RAMOS</t>
  </si>
  <si>
    <t>420750 Indaial</t>
  </si>
  <si>
    <t>2522691 HOSPITAL E MATERNIDADE MARIETA KONDER BORNHAUSEN</t>
  </si>
  <si>
    <t>420820 Itajaí</t>
  </si>
  <si>
    <t>2744937 HOSPITAL INFANTIL PEQUENO ANJO</t>
  </si>
  <si>
    <t>2303167 HOSPITAL SANTO ANTONIO DE ITAPEMA</t>
  </si>
  <si>
    <t>420830 Itapema</t>
  </si>
  <si>
    <t>2306336 HOSPITAL SAO JOSE</t>
  </si>
  <si>
    <t>420890 Jaraguá do Sul</t>
  </si>
  <si>
    <t>2306344 HOSPITAL JARAGUA</t>
  </si>
  <si>
    <t>9717463 HOSPITAL DA VISAO JARAGUA DO SUL</t>
  </si>
  <si>
    <t>2436469 HOSPITAL MUNICIPAL SAO JOSE</t>
  </si>
  <si>
    <t>420910 Joinville</t>
  </si>
  <si>
    <t>2521296 HOSPITAL BETHESDA</t>
  </si>
  <si>
    <t>5195756 CIS NORDESTE SC</t>
  </si>
  <si>
    <t>7728557 BOJ FILIAL</t>
  </si>
  <si>
    <t>9175849 OPHTALMUS CLINICA DE OLHOS CC</t>
  </si>
  <si>
    <t>9359397 HOSPITAL DA VISAO JOINVILLE</t>
  </si>
  <si>
    <t>2504316 HOSPITAL NOSSA SENHORA DOS PRAZERES</t>
  </si>
  <si>
    <t>420930 Lages</t>
  </si>
  <si>
    <t>2662914 HOSPITAL SEARA DO BEM MATERNO E INFANTIL</t>
  </si>
  <si>
    <t>3590909 OFTALMOLAGES</t>
  </si>
  <si>
    <t>2558017 HOSPITAL DE CARIDADE S B J DOS PASSOS</t>
  </si>
  <si>
    <t>420940 Laguna</t>
  </si>
  <si>
    <t>2672154 HOSPITAL HOSCOLA</t>
  </si>
  <si>
    <t>421000 Luiz Alves</t>
  </si>
  <si>
    <t>7847777 HOSPITAL JOAO SCHREIBER</t>
  </si>
  <si>
    <t>421060 Massaranduba</t>
  </si>
  <si>
    <t>2674327 HOSPITAL NOSSA SENHORA DOS NAVEGANTES</t>
  </si>
  <si>
    <t>421130 Navegantes</t>
  </si>
  <si>
    <t>2778831 HOSPITAL NOSSA SENHORA DA IMACULADA CONCEICAO</t>
  </si>
  <si>
    <t>421150 Nova Trento</t>
  </si>
  <si>
    <t>2555840 FUNDACAO HOSPITALAR SANTA OTILIA</t>
  </si>
  <si>
    <t>421170 Orleans</t>
  </si>
  <si>
    <t>4514882 HOSPITAL DOS OLHOS LIONS DE SANTA CATARINA</t>
  </si>
  <si>
    <t>421190 Palhoça</t>
  </si>
  <si>
    <t>2538342 BENEFICENCIA CAMILIANA DO SUL HOSPITAL SAO BERNARDO</t>
  </si>
  <si>
    <t>421420 Quilombo</t>
  </si>
  <si>
    <t>0717266 CLINICA MEDICA CENTER</t>
  </si>
  <si>
    <t>421480 Rio do Sul</t>
  </si>
  <si>
    <t>2379627 HOSPITAL SAMARIA</t>
  </si>
  <si>
    <t>2568713 HOSPITAL REGIONAL ALTO VALE</t>
  </si>
  <si>
    <t>2641445 POLICLINICA DE REFERENCIA REGIONAL RIO DO SUL</t>
  </si>
  <si>
    <t>2884402 INSTITUTO WSC DE OFTALMOLOGIA</t>
  </si>
  <si>
    <t>5458471 INSTITUTO DE OLHOS ALTO VALE</t>
  </si>
  <si>
    <t>2521695 HOSPITAL RIO NEGRINHO</t>
  </si>
  <si>
    <t>421500 Rio Negrinho</t>
  </si>
  <si>
    <t>2418177 HOSPITAL SAO FRANCISCO DE ASSIS</t>
  </si>
  <si>
    <t>421570 Santo Amaro da Imperatriz</t>
  </si>
  <si>
    <t>2521792 HOSPITAL E MATERNIDADE SAGRADA FAMILIA</t>
  </si>
  <si>
    <t>421580 São Bento do Sul</t>
  </si>
  <si>
    <t>7105088 HOSPITAL MUNICIPAL NOSSA SENHORA DA GRACA</t>
  </si>
  <si>
    <t>421620 São Francisco do Sul</t>
  </si>
  <si>
    <t>2418967 HOSPITAL MONSENHOR JOSE LOCKS DE SAO JOAO BATISTA</t>
  </si>
  <si>
    <t>421630 São João Batista</t>
  </si>
  <si>
    <t>2304155 HOSPITAL SAO ROQUE DE SEARA</t>
  </si>
  <si>
    <t>421750 Seara</t>
  </si>
  <si>
    <t>2490935 HOSPITAL FELIX DA COSTA GOMES</t>
  </si>
  <si>
    <t>421830 Três Barras</t>
  </si>
  <si>
    <t>2419653 HOSPITAL NOSSA SENHORA DA CONCEICAO HNSC</t>
  </si>
  <si>
    <t>421900 Urussanga</t>
  </si>
  <si>
    <t>Correções EC</t>
  </si>
  <si>
    <t>Correções FPO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</si>
</sst>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_-&quot;R$ &quot;* #,##0.00_-;&quot;-R$ &quot;* #,##0.00_-;_-&quot;R$ &quot;* \-??_-;_-@_-"/>
  </numFmts>
  <fonts count="4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charset val="13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3">
    <xf numFmtId="0" fontId="0" fillId="0" borderId="0" xfId="0"/>
    <xf numFmtId="164" fontId="0" fillId="0" borderId="0" xfId="1" applyFont="1" applyBorder="1" applyAlignment="1" applyProtection="1"/>
    <xf numFmtId="0" fontId="2" fillId="0" borderId="1" xfId="0" applyFont="1" applyBorder="1" applyAlignment="1">
      <alignment horizontal="center"/>
    </xf>
    <xf numFmtId="164" fontId="2" fillId="0" borderId="1" xfId="1" applyFont="1" applyBorder="1" applyAlignment="1" applyProtection="1">
      <alignment horizontal="center"/>
    </xf>
    <xf numFmtId="164" fontId="1" fillId="0" borderId="1" xfId="1" applyFont="1" applyBorder="1" applyAlignment="1" applyProtection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Font="1" applyBorder="1"/>
    <xf numFmtId="164" fontId="0" fillId="0" borderId="0" xfId="0" applyNumberFormat="1"/>
    <xf numFmtId="8" fontId="0" fillId="0" borderId="1" xfId="1" applyNumberFormat="1" applyFont="1" applyBorder="1" applyAlignment="1" applyProtection="1"/>
    <xf numFmtId="8" fontId="0" fillId="0" borderId="1" xfId="0" applyNumberFormat="1" applyFont="1" applyBorder="1"/>
    <xf numFmtId="8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topLeftCell="C7" zoomScaleNormal="100" workbookViewId="0">
      <selection activeCell="F8" sqref="F8"/>
    </sheetView>
  </sheetViews>
  <sheetFormatPr defaultColWidth="8.7109375" defaultRowHeight="15"/>
  <cols>
    <col min="1" max="1" width="63.7109375" customWidth="1"/>
    <col min="2" max="2" width="31.5703125" customWidth="1"/>
    <col min="3" max="11" width="16.85546875" style="1" customWidth="1"/>
    <col min="12" max="12" width="23.140625" style="1" customWidth="1"/>
    <col min="13" max="13" width="16.85546875" style="1" customWidth="1"/>
    <col min="14" max="14" width="16.5703125" bestFit="1" customWidth="1"/>
    <col min="15" max="15" width="15.140625" bestFit="1" customWidth="1"/>
    <col min="16" max="16" width="15.42578125" bestFit="1" customWidth="1"/>
    <col min="17" max="17" width="16.14062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</v>
      </c>
    </row>
    <row r="5" spans="1:17">
      <c r="A5" t="s">
        <v>4</v>
      </c>
    </row>
    <row r="7" spans="1:17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30">
      <c r="A8" s="2" t="s">
        <v>6</v>
      </c>
      <c r="B8" s="2" t="s">
        <v>7</v>
      </c>
      <c r="C8" s="3" t="s">
        <v>8</v>
      </c>
      <c r="D8" s="4" t="s">
        <v>129</v>
      </c>
      <c r="E8" s="3" t="s">
        <v>130</v>
      </c>
      <c r="F8" s="4" t="s">
        <v>9</v>
      </c>
      <c r="G8" s="5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3" t="s">
        <v>16</v>
      </c>
      <c r="N8" s="3" t="s">
        <v>17</v>
      </c>
      <c r="O8" s="2" t="s">
        <v>18</v>
      </c>
      <c r="P8" s="2" t="s">
        <v>19</v>
      </c>
      <c r="Q8" s="2" t="s">
        <v>20</v>
      </c>
    </row>
    <row r="9" spans="1:17">
      <c r="A9" s="7" t="s">
        <v>21</v>
      </c>
      <c r="B9" s="7" t="s">
        <v>22</v>
      </c>
      <c r="C9" s="9">
        <v>0</v>
      </c>
      <c r="D9" s="9"/>
      <c r="E9" s="9"/>
      <c r="F9" s="9"/>
      <c r="G9" s="9"/>
      <c r="H9" s="9"/>
      <c r="I9" s="9"/>
      <c r="J9" s="9"/>
      <c r="K9" s="9"/>
      <c r="L9" s="9">
        <f>SUM(C9:K9)</f>
        <v>0</v>
      </c>
      <c r="M9" s="9">
        <f>L9</f>
        <v>0</v>
      </c>
      <c r="N9" s="9">
        <v>-46847.91</v>
      </c>
      <c r="O9" s="10">
        <f>M9+N9</f>
        <v>-46847.91</v>
      </c>
      <c r="P9" s="10">
        <v>0</v>
      </c>
      <c r="Q9" s="10">
        <f>O9+P9</f>
        <v>-46847.91</v>
      </c>
    </row>
    <row r="10" spans="1:17">
      <c r="A10" s="7" t="s">
        <v>23</v>
      </c>
      <c r="B10" s="7" t="s">
        <v>24</v>
      </c>
      <c r="C10" s="9">
        <v>189554.03</v>
      </c>
      <c r="D10" s="9"/>
      <c r="E10" s="9"/>
      <c r="F10" s="9"/>
      <c r="G10" s="9"/>
      <c r="H10" s="9"/>
      <c r="I10" s="9"/>
      <c r="J10" s="9"/>
      <c r="K10" s="9"/>
      <c r="L10" s="9">
        <f t="shared" ref="L10:L73" si="0">SUM(C10:K10)</f>
        <v>189554.03</v>
      </c>
      <c r="M10" s="9">
        <f>L10</f>
        <v>189554.03</v>
      </c>
      <c r="N10" s="9">
        <v>0</v>
      </c>
      <c r="O10" s="10">
        <f t="shared" ref="O10:Q73" si="1">M10+N10</f>
        <v>189554.03</v>
      </c>
      <c r="P10" s="10">
        <v>189554.03</v>
      </c>
      <c r="Q10" s="10">
        <v>0</v>
      </c>
    </row>
    <row r="11" spans="1:17">
      <c r="A11" s="7" t="s">
        <v>25</v>
      </c>
      <c r="B11" s="7" t="s">
        <v>26</v>
      </c>
      <c r="C11" s="9">
        <v>638544.44999999995</v>
      </c>
      <c r="D11" s="9"/>
      <c r="E11" s="9"/>
      <c r="F11" s="9"/>
      <c r="G11" s="9"/>
      <c r="H11" s="9"/>
      <c r="I11" s="9"/>
      <c r="J11" s="9"/>
      <c r="K11" s="9"/>
      <c r="L11" s="9">
        <f t="shared" si="0"/>
        <v>638544.44999999995</v>
      </c>
      <c r="M11" s="9">
        <f>L11+L12+L13+L14+L15+L16+L17+L18+L19</f>
        <v>3816847.9700000007</v>
      </c>
      <c r="N11" s="9">
        <v>-1404384.24</v>
      </c>
      <c r="O11" s="10">
        <f t="shared" si="1"/>
        <v>2412463.7300000004</v>
      </c>
      <c r="P11" s="10">
        <v>2412463.7300000004</v>
      </c>
      <c r="Q11" s="10">
        <v>0</v>
      </c>
    </row>
    <row r="12" spans="1:17">
      <c r="A12" s="7" t="s">
        <v>27</v>
      </c>
      <c r="B12" s="7" t="s">
        <v>26</v>
      </c>
      <c r="C12" s="9">
        <v>39952.300000000003</v>
      </c>
      <c r="D12" s="9"/>
      <c r="E12" s="9"/>
      <c r="F12" s="9"/>
      <c r="G12" s="9"/>
      <c r="H12" s="9"/>
      <c r="I12" s="9"/>
      <c r="J12" s="9"/>
      <c r="K12" s="9"/>
      <c r="L12" s="9">
        <f t="shared" si="0"/>
        <v>39952.300000000003</v>
      </c>
      <c r="M12" s="9"/>
      <c r="N12" s="9">
        <v>0</v>
      </c>
      <c r="O12" s="10">
        <f t="shared" si="1"/>
        <v>0</v>
      </c>
      <c r="P12" s="10">
        <v>0</v>
      </c>
      <c r="Q12" s="10">
        <f t="shared" si="1"/>
        <v>0</v>
      </c>
    </row>
    <row r="13" spans="1:17">
      <c r="A13" s="7" t="s">
        <v>28</v>
      </c>
      <c r="B13" s="7" t="s">
        <v>26</v>
      </c>
      <c r="C13" s="9">
        <v>315047.31</v>
      </c>
      <c r="D13" s="9"/>
      <c r="E13" s="9"/>
      <c r="F13" s="9"/>
      <c r="G13" s="9"/>
      <c r="H13" s="9">
        <v>242599.03</v>
      </c>
      <c r="I13" s="9"/>
      <c r="J13" s="9">
        <v>11139.5</v>
      </c>
      <c r="K13" s="9"/>
      <c r="L13" s="9">
        <f t="shared" si="0"/>
        <v>568785.84</v>
      </c>
      <c r="M13" s="9"/>
      <c r="N13" s="9">
        <v>0</v>
      </c>
      <c r="O13" s="10">
        <f t="shared" si="1"/>
        <v>0</v>
      </c>
      <c r="P13" s="10">
        <v>0</v>
      </c>
      <c r="Q13" s="10">
        <f t="shared" si="1"/>
        <v>0</v>
      </c>
    </row>
    <row r="14" spans="1:17">
      <c r="A14" s="7" t="s">
        <v>29</v>
      </c>
      <c r="B14" s="7" t="s">
        <v>26</v>
      </c>
      <c r="C14" s="9">
        <v>1554171.99</v>
      </c>
      <c r="D14" s="9"/>
      <c r="E14" s="9"/>
      <c r="F14" s="9"/>
      <c r="G14" s="9"/>
      <c r="H14" s="9"/>
      <c r="I14" s="9"/>
      <c r="J14" s="9"/>
      <c r="K14" s="9"/>
      <c r="L14" s="9">
        <f t="shared" si="0"/>
        <v>1554171.99</v>
      </c>
      <c r="M14" s="9"/>
      <c r="N14" s="9">
        <v>0</v>
      </c>
      <c r="O14" s="10">
        <f t="shared" si="1"/>
        <v>0</v>
      </c>
      <c r="P14" s="10">
        <v>0</v>
      </c>
      <c r="Q14" s="10">
        <f t="shared" si="1"/>
        <v>0</v>
      </c>
    </row>
    <row r="15" spans="1:17">
      <c r="A15" s="7" t="s">
        <v>30</v>
      </c>
      <c r="B15" s="7" t="s">
        <v>26</v>
      </c>
      <c r="C15" s="9">
        <v>273677.31</v>
      </c>
      <c r="D15" s="9"/>
      <c r="E15" s="9"/>
      <c r="F15" s="9"/>
      <c r="G15" s="9"/>
      <c r="H15" s="9"/>
      <c r="I15" s="9"/>
      <c r="J15" s="9"/>
      <c r="K15" s="9"/>
      <c r="L15" s="9">
        <f t="shared" si="0"/>
        <v>273677.31</v>
      </c>
      <c r="M15" s="9"/>
      <c r="N15" s="9">
        <v>0</v>
      </c>
      <c r="O15" s="10">
        <f t="shared" si="1"/>
        <v>0</v>
      </c>
      <c r="P15" s="10">
        <v>0</v>
      </c>
      <c r="Q15" s="10">
        <f t="shared" si="1"/>
        <v>0</v>
      </c>
    </row>
    <row r="16" spans="1:17">
      <c r="A16" s="7" t="s">
        <v>31</v>
      </c>
      <c r="B16" s="7" t="s">
        <v>26</v>
      </c>
      <c r="C16" s="9">
        <v>20217.37</v>
      </c>
      <c r="D16" s="9"/>
      <c r="E16" s="9"/>
      <c r="F16" s="9"/>
      <c r="G16" s="9"/>
      <c r="H16" s="9"/>
      <c r="I16" s="9"/>
      <c r="J16" s="9"/>
      <c r="K16" s="9"/>
      <c r="L16" s="9">
        <f t="shared" si="0"/>
        <v>20217.37</v>
      </c>
      <c r="M16" s="9"/>
      <c r="N16" s="9">
        <v>0</v>
      </c>
      <c r="O16" s="10">
        <f t="shared" si="1"/>
        <v>0</v>
      </c>
      <c r="P16" s="10">
        <v>0</v>
      </c>
      <c r="Q16" s="10">
        <f t="shared" si="1"/>
        <v>0</v>
      </c>
    </row>
    <row r="17" spans="1:17">
      <c r="A17" s="7" t="s">
        <v>32</v>
      </c>
      <c r="B17" s="7" t="s">
        <v>26</v>
      </c>
      <c r="C17" s="9">
        <v>20696.72</v>
      </c>
      <c r="D17" s="9"/>
      <c r="E17" s="9"/>
      <c r="F17" s="9"/>
      <c r="G17" s="9"/>
      <c r="H17" s="9"/>
      <c r="I17" s="9"/>
      <c r="J17" s="9"/>
      <c r="K17" s="9"/>
      <c r="L17" s="9">
        <f t="shared" si="0"/>
        <v>20696.72</v>
      </c>
      <c r="M17" s="9"/>
      <c r="N17" s="9">
        <v>0</v>
      </c>
      <c r="O17" s="10">
        <f t="shared" si="1"/>
        <v>0</v>
      </c>
      <c r="P17" s="10">
        <v>0</v>
      </c>
      <c r="Q17" s="10">
        <f t="shared" si="1"/>
        <v>0</v>
      </c>
    </row>
    <row r="18" spans="1:17">
      <c r="A18" s="7" t="s">
        <v>33</v>
      </c>
      <c r="B18" s="7" t="s">
        <v>26</v>
      </c>
      <c r="C18" s="9">
        <v>314107.75</v>
      </c>
      <c r="D18" s="9"/>
      <c r="E18" s="9"/>
      <c r="F18" s="9"/>
      <c r="G18" s="9"/>
      <c r="H18" s="9"/>
      <c r="I18" s="9"/>
      <c r="J18" s="9"/>
      <c r="K18" s="9"/>
      <c r="L18" s="9">
        <f t="shared" si="0"/>
        <v>314107.75</v>
      </c>
      <c r="M18" s="9"/>
      <c r="N18" s="9">
        <v>0</v>
      </c>
      <c r="O18" s="10">
        <f t="shared" si="1"/>
        <v>0</v>
      </c>
      <c r="P18" s="10">
        <v>0</v>
      </c>
      <c r="Q18" s="10">
        <f t="shared" si="1"/>
        <v>0</v>
      </c>
    </row>
    <row r="19" spans="1:17">
      <c r="A19" s="7" t="s">
        <v>34</v>
      </c>
      <c r="B19" s="7" t="s">
        <v>26</v>
      </c>
      <c r="C19" s="9">
        <v>143694.24</v>
      </c>
      <c r="D19" s="9"/>
      <c r="E19" s="9"/>
      <c r="F19" s="9">
        <v>243000</v>
      </c>
      <c r="G19" s="9"/>
      <c r="H19" s="9"/>
      <c r="I19" s="9"/>
      <c r="J19" s="9"/>
      <c r="K19" s="9"/>
      <c r="L19" s="9">
        <f t="shared" si="0"/>
        <v>386694.24</v>
      </c>
      <c r="M19" s="9"/>
      <c r="N19" s="9">
        <v>0</v>
      </c>
      <c r="O19" s="10">
        <f t="shared" si="1"/>
        <v>0</v>
      </c>
      <c r="P19" s="10">
        <v>0</v>
      </c>
      <c r="Q19" s="10">
        <f t="shared" si="1"/>
        <v>0</v>
      </c>
    </row>
    <row r="20" spans="1:17">
      <c r="A20" s="7" t="s">
        <v>35</v>
      </c>
      <c r="B20" s="7" t="s">
        <v>36</v>
      </c>
      <c r="C20" s="9">
        <v>600</v>
      </c>
      <c r="D20" s="9"/>
      <c r="E20" s="9"/>
      <c r="F20" s="9"/>
      <c r="G20" s="9"/>
      <c r="H20" s="9"/>
      <c r="I20" s="9"/>
      <c r="J20" s="9"/>
      <c r="K20" s="9"/>
      <c r="L20" s="9">
        <f t="shared" si="0"/>
        <v>600</v>
      </c>
      <c r="M20" s="9">
        <f>L20</f>
        <v>600</v>
      </c>
      <c r="N20" s="9">
        <v>0</v>
      </c>
      <c r="O20" s="10">
        <f t="shared" si="1"/>
        <v>600</v>
      </c>
      <c r="P20" s="10">
        <v>600</v>
      </c>
      <c r="Q20" s="10">
        <v>0</v>
      </c>
    </row>
    <row r="21" spans="1:17">
      <c r="A21" s="7" t="s">
        <v>37</v>
      </c>
      <c r="B21" s="7" t="s">
        <v>38</v>
      </c>
      <c r="C21" s="9">
        <v>2810332.62</v>
      </c>
      <c r="D21" s="9">
        <f>-300865.6+91800</f>
        <v>-209065.59999999998</v>
      </c>
      <c r="E21" s="9"/>
      <c r="F21" s="9"/>
      <c r="G21" s="9"/>
      <c r="H21" s="9"/>
      <c r="I21" s="9">
        <v>551919.22</v>
      </c>
      <c r="J21" s="9"/>
      <c r="K21" s="9">
        <v>500</v>
      </c>
      <c r="L21" s="9">
        <f t="shared" si="0"/>
        <v>3153686.24</v>
      </c>
      <c r="M21" s="9">
        <f>L21+L22</f>
        <v>3999707.6900000004</v>
      </c>
      <c r="N21" s="9">
        <v>-2585319.81</v>
      </c>
      <c r="O21" s="10">
        <f t="shared" si="1"/>
        <v>1414387.8800000004</v>
      </c>
      <c r="P21" s="10">
        <v>1414387.8800000004</v>
      </c>
      <c r="Q21" s="10">
        <v>0</v>
      </c>
    </row>
    <row r="22" spans="1:17">
      <c r="A22" s="7" t="s">
        <v>39</v>
      </c>
      <c r="B22" s="7" t="s">
        <v>38</v>
      </c>
      <c r="C22" s="9">
        <v>1129223.33</v>
      </c>
      <c r="D22" s="9">
        <f>-308401.88+25200</f>
        <v>-283201.88</v>
      </c>
      <c r="E22" s="9"/>
      <c r="F22" s="9"/>
      <c r="G22" s="9"/>
      <c r="H22" s="9"/>
      <c r="I22" s="9"/>
      <c r="J22" s="9"/>
      <c r="K22" s="9"/>
      <c r="L22" s="9">
        <f t="shared" si="0"/>
        <v>846021.45000000007</v>
      </c>
      <c r="M22" s="9"/>
      <c r="N22" s="9">
        <v>0</v>
      </c>
      <c r="O22" s="10">
        <f t="shared" si="1"/>
        <v>0</v>
      </c>
      <c r="P22" s="10">
        <v>0</v>
      </c>
      <c r="Q22" s="10">
        <f t="shared" si="1"/>
        <v>0</v>
      </c>
    </row>
    <row r="23" spans="1:17">
      <c r="A23" s="7" t="s">
        <v>40</v>
      </c>
      <c r="B23" s="7" t="s">
        <v>41</v>
      </c>
      <c r="C23" s="9">
        <v>321722.68</v>
      </c>
      <c r="D23" s="9"/>
      <c r="E23" s="9"/>
      <c r="F23" s="9"/>
      <c r="G23" s="9"/>
      <c r="H23" s="9"/>
      <c r="I23" s="9"/>
      <c r="J23" s="9"/>
      <c r="K23" s="9"/>
      <c r="L23" s="9">
        <f t="shared" si="0"/>
        <v>321722.68</v>
      </c>
      <c r="M23" s="9">
        <f>L23</f>
        <v>321722.68</v>
      </c>
      <c r="N23" s="9">
        <v>-1029011.58</v>
      </c>
      <c r="O23" s="10">
        <f t="shared" si="1"/>
        <v>-707288.89999999991</v>
      </c>
      <c r="P23" s="10">
        <v>0</v>
      </c>
      <c r="Q23" s="10">
        <f t="shared" si="1"/>
        <v>-707288.89999999991</v>
      </c>
    </row>
    <row r="24" spans="1:17">
      <c r="A24" s="7" t="s">
        <v>42</v>
      </c>
      <c r="B24" s="7" t="s">
        <v>43</v>
      </c>
      <c r="C24" s="9">
        <v>397661.14</v>
      </c>
      <c r="D24" s="9"/>
      <c r="E24" s="9"/>
      <c r="F24" s="9"/>
      <c r="G24" s="9"/>
      <c r="H24" s="9"/>
      <c r="I24" s="9"/>
      <c r="J24" s="9"/>
      <c r="K24" s="9"/>
      <c r="L24" s="9">
        <f t="shared" si="0"/>
        <v>397661.14</v>
      </c>
      <c r="M24" s="9">
        <f>L24</f>
        <v>397661.14</v>
      </c>
      <c r="N24" s="9">
        <v>-1140996.3400000001</v>
      </c>
      <c r="O24" s="10">
        <f t="shared" si="1"/>
        <v>-743335.20000000007</v>
      </c>
      <c r="P24" s="10">
        <v>0</v>
      </c>
      <c r="Q24" s="10">
        <f t="shared" si="1"/>
        <v>-743335.20000000007</v>
      </c>
    </row>
    <row r="25" spans="1:17">
      <c r="A25" s="7" t="s">
        <v>44</v>
      </c>
      <c r="B25" s="7" t="s">
        <v>45</v>
      </c>
      <c r="C25" s="9">
        <v>0</v>
      </c>
      <c r="D25" s="9"/>
      <c r="E25" s="9"/>
      <c r="F25" s="9"/>
      <c r="G25" s="9"/>
      <c r="H25" s="9"/>
      <c r="I25" s="9"/>
      <c r="J25" s="9"/>
      <c r="K25" s="9"/>
      <c r="L25" s="9">
        <f t="shared" si="0"/>
        <v>0</v>
      </c>
      <c r="M25" s="9">
        <f>L25</f>
        <v>0</v>
      </c>
      <c r="N25" s="9">
        <v>0</v>
      </c>
      <c r="O25" s="10">
        <f t="shared" si="1"/>
        <v>0</v>
      </c>
      <c r="P25" s="10">
        <v>0</v>
      </c>
      <c r="Q25" s="10">
        <f t="shared" si="1"/>
        <v>0</v>
      </c>
    </row>
    <row r="26" spans="1:17">
      <c r="A26" s="7" t="s">
        <v>46</v>
      </c>
      <c r="B26" s="7" t="s">
        <v>47</v>
      </c>
      <c r="C26" s="9">
        <v>107940.23</v>
      </c>
      <c r="D26" s="9"/>
      <c r="E26" s="9"/>
      <c r="F26" s="9"/>
      <c r="G26" s="9"/>
      <c r="H26" s="9"/>
      <c r="I26" s="9"/>
      <c r="J26" s="9"/>
      <c r="K26" s="9"/>
      <c r="L26" s="9">
        <f t="shared" si="0"/>
        <v>107940.23</v>
      </c>
      <c r="M26" s="9">
        <f>L26+L27+L28</f>
        <v>931510.89</v>
      </c>
      <c r="N26" s="9">
        <v>-749959.8</v>
      </c>
      <c r="O26" s="10">
        <f t="shared" si="1"/>
        <v>181551.08999999997</v>
      </c>
      <c r="P26" s="10">
        <v>181551.08999999997</v>
      </c>
      <c r="Q26" s="10">
        <v>0</v>
      </c>
    </row>
    <row r="27" spans="1:17">
      <c r="A27" s="7" t="s">
        <v>48</v>
      </c>
      <c r="B27" s="7" t="s">
        <v>47</v>
      </c>
      <c r="C27" s="9">
        <v>729130.16</v>
      </c>
      <c r="D27" s="9"/>
      <c r="E27" s="9"/>
      <c r="F27" s="9"/>
      <c r="G27" s="9"/>
      <c r="H27" s="9"/>
      <c r="I27" s="9"/>
      <c r="J27" s="9"/>
      <c r="K27" s="9">
        <v>2000</v>
      </c>
      <c r="L27" s="9">
        <f t="shared" si="0"/>
        <v>731130.16</v>
      </c>
      <c r="M27" s="9"/>
      <c r="N27" s="9">
        <v>0</v>
      </c>
      <c r="O27" s="10">
        <f t="shared" si="1"/>
        <v>0</v>
      </c>
      <c r="P27" s="10">
        <v>0</v>
      </c>
      <c r="Q27" s="10">
        <f>O27+P27</f>
        <v>0</v>
      </c>
    </row>
    <row r="28" spans="1:17">
      <c r="A28" s="7" t="s">
        <v>49</v>
      </c>
      <c r="B28" s="7" t="s">
        <v>47</v>
      </c>
      <c r="C28" s="9">
        <v>92440.5</v>
      </c>
      <c r="D28" s="9"/>
      <c r="E28" s="9"/>
      <c r="F28" s="9"/>
      <c r="G28" s="9"/>
      <c r="H28" s="9"/>
      <c r="I28" s="9"/>
      <c r="J28" s="9"/>
      <c r="K28" s="9"/>
      <c r="L28" s="9">
        <f t="shared" si="0"/>
        <v>92440.5</v>
      </c>
      <c r="M28" s="9"/>
      <c r="N28" s="9">
        <v>0</v>
      </c>
      <c r="O28" s="10">
        <f t="shared" si="1"/>
        <v>0</v>
      </c>
      <c r="P28" s="10">
        <v>0</v>
      </c>
      <c r="Q28" s="10">
        <f t="shared" si="1"/>
        <v>0</v>
      </c>
    </row>
    <row r="29" spans="1:17">
      <c r="A29" s="7" t="s">
        <v>50</v>
      </c>
      <c r="B29" s="7" t="s">
        <v>51</v>
      </c>
      <c r="C29" s="9">
        <v>115200</v>
      </c>
      <c r="D29" s="9"/>
      <c r="E29" s="9"/>
      <c r="F29" s="9"/>
      <c r="G29" s="9"/>
      <c r="H29" s="9"/>
      <c r="I29" s="9"/>
      <c r="J29" s="9"/>
      <c r="K29" s="9"/>
      <c r="L29" s="9">
        <f t="shared" si="0"/>
        <v>115200</v>
      </c>
      <c r="M29" s="9">
        <f>L29+L30+L31+L32+L33+L34+L35</f>
        <v>1862206.9000000001</v>
      </c>
      <c r="N29" s="9">
        <v>0</v>
      </c>
      <c r="O29" s="10">
        <f t="shared" si="1"/>
        <v>1862206.9000000001</v>
      </c>
      <c r="P29" s="10">
        <v>1862206.9000000001</v>
      </c>
      <c r="Q29" s="10">
        <v>0</v>
      </c>
    </row>
    <row r="30" spans="1:17">
      <c r="A30" s="7" t="s">
        <v>52</v>
      </c>
      <c r="B30" s="7" t="s">
        <v>51</v>
      </c>
      <c r="C30" s="9">
        <v>111327.88</v>
      </c>
      <c r="D30" s="9"/>
      <c r="E30" s="9"/>
      <c r="F30" s="9"/>
      <c r="G30" s="9"/>
      <c r="H30" s="9"/>
      <c r="I30" s="9"/>
      <c r="J30" s="9"/>
      <c r="K30" s="9"/>
      <c r="L30" s="9">
        <f t="shared" si="0"/>
        <v>111327.88</v>
      </c>
      <c r="M30" s="9"/>
      <c r="N30" s="9">
        <v>0</v>
      </c>
      <c r="O30" s="10">
        <f t="shared" si="1"/>
        <v>0</v>
      </c>
      <c r="P30" s="10">
        <v>0</v>
      </c>
      <c r="Q30" s="10">
        <f t="shared" si="1"/>
        <v>0</v>
      </c>
    </row>
    <row r="31" spans="1:17">
      <c r="A31" s="7" t="s">
        <v>53</v>
      </c>
      <c r="B31" s="7" t="s">
        <v>51</v>
      </c>
      <c r="C31" s="9">
        <v>46948.65</v>
      </c>
      <c r="D31" s="9"/>
      <c r="E31" s="9"/>
      <c r="F31" s="9"/>
      <c r="G31" s="9"/>
      <c r="H31" s="9"/>
      <c r="I31" s="9"/>
      <c r="J31" s="9"/>
      <c r="K31" s="9"/>
      <c r="L31" s="9">
        <f t="shared" si="0"/>
        <v>46948.65</v>
      </c>
      <c r="M31" s="9"/>
      <c r="N31" s="9">
        <v>0</v>
      </c>
      <c r="O31" s="10">
        <f t="shared" si="1"/>
        <v>0</v>
      </c>
      <c r="P31" s="10">
        <v>0</v>
      </c>
      <c r="Q31" s="10">
        <f t="shared" si="1"/>
        <v>0</v>
      </c>
    </row>
    <row r="32" spans="1:17">
      <c r="A32" s="7" t="s">
        <v>54</v>
      </c>
      <c r="B32" s="7" t="s">
        <v>51</v>
      </c>
      <c r="C32" s="9">
        <v>205841.91</v>
      </c>
      <c r="D32" s="9"/>
      <c r="E32" s="9"/>
      <c r="F32" s="9"/>
      <c r="G32" s="9"/>
      <c r="H32" s="9"/>
      <c r="I32" s="9"/>
      <c r="J32" s="9"/>
      <c r="K32" s="9"/>
      <c r="L32" s="9">
        <f t="shared" si="0"/>
        <v>205841.91</v>
      </c>
      <c r="M32" s="9"/>
      <c r="N32" s="9">
        <v>0</v>
      </c>
      <c r="O32" s="10">
        <f t="shared" si="1"/>
        <v>0</v>
      </c>
      <c r="P32" s="10">
        <v>0</v>
      </c>
      <c r="Q32" s="10">
        <f t="shared" si="1"/>
        <v>0</v>
      </c>
    </row>
    <row r="33" spans="1:17">
      <c r="A33" s="7" t="s">
        <v>55</v>
      </c>
      <c r="B33" s="7" t="s">
        <v>51</v>
      </c>
      <c r="C33" s="9">
        <v>3873.96</v>
      </c>
      <c r="D33" s="9"/>
      <c r="E33" s="9"/>
      <c r="F33" s="9"/>
      <c r="G33" s="9"/>
      <c r="H33" s="9"/>
      <c r="I33" s="9"/>
      <c r="J33" s="9"/>
      <c r="K33" s="9"/>
      <c r="L33" s="9">
        <f t="shared" si="0"/>
        <v>3873.96</v>
      </c>
      <c r="M33" s="9"/>
      <c r="N33" s="9">
        <v>0</v>
      </c>
      <c r="O33" s="10">
        <f t="shared" si="1"/>
        <v>0</v>
      </c>
      <c r="P33" s="10">
        <v>0</v>
      </c>
      <c r="Q33" s="10">
        <f t="shared" si="1"/>
        <v>0</v>
      </c>
    </row>
    <row r="34" spans="1:17">
      <c r="A34" s="7" t="s">
        <v>56</v>
      </c>
      <c r="B34" s="7" t="s">
        <v>51</v>
      </c>
      <c r="C34" s="9">
        <v>1341722.06</v>
      </c>
      <c r="D34" s="9"/>
      <c r="E34" s="9"/>
      <c r="F34" s="9"/>
      <c r="G34" s="9"/>
      <c r="H34" s="9"/>
      <c r="I34" s="9"/>
      <c r="J34" s="9"/>
      <c r="K34" s="9"/>
      <c r="L34" s="9">
        <f t="shared" si="0"/>
        <v>1341722.06</v>
      </c>
      <c r="M34" s="9"/>
      <c r="N34" s="9">
        <v>0</v>
      </c>
      <c r="O34" s="10">
        <f t="shared" si="1"/>
        <v>0</v>
      </c>
      <c r="P34" s="10">
        <v>0</v>
      </c>
      <c r="Q34" s="10">
        <f t="shared" si="1"/>
        <v>0</v>
      </c>
    </row>
    <row r="35" spans="1:17">
      <c r="A35" s="7" t="s">
        <v>57</v>
      </c>
      <c r="B35" s="7" t="s">
        <v>51</v>
      </c>
      <c r="C35" s="9">
        <v>37292.44</v>
      </c>
      <c r="D35" s="9"/>
      <c r="E35" s="9"/>
      <c r="F35" s="9"/>
      <c r="G35" s="9"/>
      <c r="H35" s="9"/>
      <c r="I35" s="9"/>
      <c r="J35" s="9"/>
      <c r="K35" s="9"/>
      <c r="L35" s="9">
        <f t="shared" si="0"/>
        <v>37292.44</v>
      </c>
      <c r="M35" s="9"/>
      <c r="N35" s="9">
        <v>0</v>
      </c>
      <c r="O35" s="10">
        <f t="shared" si="1"/>
        <v>0</v>
      </c>
      <c r="P35" s="10">
        <v>0</v>
      </c>
      <c r="Q35" s="10">
        <f t="shared" si="1"/>
        <v>0</v>
      </c>
    </row>
    <row r="36" spans="1:17">
      <c r="A36" s="7" t="s">
        <v>58</v>
      </c>
      <c r="B36" s="7" t="s">
        <v>59</v>
      </c>
      <c r="C36" s="9">
        <v>4568.24</v>
      </c>
      <c r="D36" s="9"/>
      <c r="E36" s="9"/>
      <c r="F36" s="9"/>
      <c r="G36" s="9"/>
      <c r="H36" s="9"/>
      <c r="I36" s="9"/>
      <c r="J36" s="9"/>
      <c r="K36" s="9"/>
      <c r="L36" s="9">
        <f t="shared" si="0"/>
        <v>4568.24</v>
      </c>
      <c r="M36" s="9">
        <f>L36</f>
        <v>4568.24</v>
      </c>
      <c r="N36" s="9">
        <v>0</v>
      </c>
      <c r="O36" s="10">
        <f t="shared" si="1"/>
        <v>4568.24</v>
      </c>
      <c r="P36" s="10">
        <v>4568.24</v>
      </c>
      <c r="Q36" s="10">
        <v>0</v>
      </c>
    </row>
    <row r="37" spans="1:17">
      <c r="A37" s="7" t="s">
        <v>60</v>
      </c>
      <c r="B37" s="7" t="s">
        <v>61</v>
      </c>
      <c r="C37" s="9">
        <v>0</v>
      </c>
      <c r="D37" s="9"/>
      <c r="E37" s="9"/>
      <c r="F37" s="9"/>
      <c r="G37" s="9"/>
      <c r="H37" s="9"/>
      <c r="I37" s="9"/>
      <c r="J37" s="9"/>
      <c r="K37" s="9"/>
      <c r="L37" s="9">
        <f t="shared" si="0"/>
        <v>0</v>
      </c>
      <c r="M37" s="9">
        <v>0</v>
      </c>
      <c r="N37" s="9">
        <v>0</v>
      </c>
      <c r="O37" s="10">
        <f t="shared" si="1"/>
        <v>0</v>
      </c>
      <c r="P37" s="10">
        <v>0</v>
      </c>
      <c r="Q37" s="10">
        <f t="shared" si="1"/>
        <v>0</v>
      </c>
    </row>
    <row r="38" spans="1:17">
      <c r="A38" s="7" t="s">
        <v>62</v>
      </c>
      <c r="B38" s="7" t="s">
        <v>61</v>
      </c>
      <c r="C38" s="9">
        <v>385108.2</v>
      </c>
      <c r="D38" s="9"/>
      <c r="E38" s="9"/>
      <c r="F38" s="9"/>
      <c r="G38" s="9"/>
      <c r="H38" s="9"/>
      <c r="I38" s="9"/>
      <c r="J38" s="9"/>
      <c r="K38" s="9"/>
      <c r="L38" s="9">
        <f t="shared" si="0"/>
        <v>385108.2</v>
      </c>
      <c r="M38" s="9">
        <f>L37+L38+L39</f>
        <v>385108.2</v>
      </c>
      <c r="N38" s="9">
        <v>-3239714.09</v>
      </c>
      <c r="O38" s="10">
        <f>M38+N38</f>
        <v>-2854605.8899999997</v>
      </c>
      <c r="P38" s="10">
        <v>0</v>
      </c>
      <c r="Q38" s="10">
        <f t="shared" si="1"/>
        <v>-2854605.8899999997</v>
      </c>
    </row>
    <row r="39" spans="1:17">
      <c r="A39" s="7" t="s">
        <v>63</v>
      </c>
      <c r="B39" s="7" t="s">
        <v>61</v>
      </c>
      <c r="C39" s="9">
        <v>0</v>
      </c>
      <c r="D39" s="9"/>
      <c r="E39" s="9"/>
      <c r="F39" s="9"/>
      <c r="G39" s="9"/>
      <c r="H39" s="9"/>
      <c r="I39" s="9"/>
      <c r="J39" s="9"/>
      <c r="K39" s="9"/>
      <c r="L39" s="9">
        <f t="shared" si="0"/>
        <v>0</v>
      </c>
      <c r="M39" s="9">
        <f>L39</f>
        <v>0</v>
      </c>
      <c r="N39" s="9">
        <v>0</v>
      </c>
      <c r="O39" s="10">
        <f t="shared" si="1"/>
        <v>0</v>
      </c>
      <c r="P39" s="10">
        <v>0</v>
      </c>
      <c r="Q39" s="10">
        <f t="shared" si="1"/>
        <v>0</v>
      </c>
    </row>
    <row r="40" spans="1:17">
      <c r="A40" s="7" t="s">
        <v>64</v>
      </c>
      <c r="B40" s="7" t="s">
        <v>65</v>
      </c>
      <c r="C40" s="9">
        <v>37836.74</v>
      </c>
      <c r="D40" s="9"/>
      <c r="E40" s="9"/>
      <c r="F40" s="9"/>
      <c r="G40" s="9"/>
      <c r="H40" s="9"/>
      <c r="I40" s="9"/>
      <c r="J40" s="9"/>
      <c r="K40" s="9"/>
      <c r="L40" s="9">
        <f t="shared" si="0"/>
        <v>37836.74</v>
      </c>
      <c r="M40" s="9">
        <f>L40</f>
        <v>37836.74</v>
      </c>
      <c r="N40" s="9">
        <v>-162303.89000000001</v>
      </c>
      <c r="O40" s="10">
        <f t="shared" si="1"/>
        <v>-124467.15000000002</v>
      </c>
      <c r="P40" s="10">
        <v>0</v>
      </c>
      <c r="Q40" s="10">
        <f t="shared" si="1"/>
        <v>-124467.15000000002</v>
      </c>
    </row>
    <row r="41" spans="1:17">
      <c r="A41" s="7" t="s">
        <v>66</v>
      </c>
      <c r="B41" s="7" t="s">
        <v>67</v>
      </c>
      <c r="C41" s="9">
        <v>594942.28</v>
      </c>
      <c r="D41" s="9"/>
      <c r="E41" s="9"/>
      <c r="F41" s="9"/>
      <c r="G41" s="9"/>
      <c r="H41" s="9"/>
      <c r="I41" s="9"/>
      <c r="J41" s="9"/>
      <c r="K41" s="9"/>
      <c r="L41" s="9">
        <f t="shared" si="0"/>
        <v>594942.28</v>
      </c>
      <c r="M41" s="9">
        <f>L41</f>
        <v>594942.28</v>
      </c>
      <c r="N41" s="9">
        <v>-1670173.28</v>
      </c>
      <c r="O41" s="10">
        <f t="shared" si="1"/>
        <v>-1075231</v>
      </c>
      <c r="P41" s="10">
        <v>0</v>
      </c>
      <c r="Q41" s="10">
        <f t="shared" si="1"/>
        <v>-1075231</v>
      </c>
    </row>
    <row r="42" spans="1:17">
      <c r="A42" s="7" t="s">
        <v>68</v>
      </c>
      <c r="B42" s="7" t="s">
        <v>69</v>
      </c>
      <c r="C42" s="9">
        <v>650527.21</v>
      </c>
      <c r="D42" s="9"/>
      <c r="E42" s="9"/>
      <c r="F42" s="9"/>
      <c r="G42" s="9"/>
      <c r="H42" s="9"/>
      <c r="I42" s="9"/>
      <c r="J42" s="9"/>
      <c r="K42" s="9"/>
      <c r="L42" s="9">
        <f t="shared" si="0"/>
        <v>650527.21</v>
      </c>
      <c r="M42" s="9">
        <f>L42</f>
        <v>650527.21</v>
      </c>
      <c r="N42" s="9">
        <v>-391838.41</v>
      </c>
      <c r="O42" s="10">
        <f t="shared" si="1"/>
        <v>258688.8</v>
      </c>
      <c r="P42" s="10">
        <v>258688.8</v>
      </c>
      <c r="Q42" s="10">
        <v>0</v>
      </c>
    </row>
    <row r="43" spans="1:17">
      <c r="A43" s="7" t="s">
        <v>70</v>
      </c>
      <c r="B43" s="7" t="s">
        <v>71</v>
      </c>
      <c r="C43" s="9">
        <v>2339062.9500000002</v>
      </c>
      <c r="D43" s="9"/>
      <c r="E43" s="9"/>
      <c r="F43" s="9"/>
      <c r="G43" s="9"/>
      <c r="H43" s="9"/>
      <c r="I43" s="9">
        <v>220941.67</v>
      </c>
      <c r="J43" s="9"/>
      <c r="K43" s="9"/>
      <c r="L43" s="9">
        <f t="shared" si="0"/>
        <v>2560004.62</v>
      </c>
      <c r="M43" s="9">
        <f>L43+L44</f>
        <v>2851726.67</v>
      </c>
      <c r="N43" s="9">
        <v>-1582494.12</v>
      </c>
      <c r="O43" s="10">
        <f t="shared" si="1"/>
        <v>1269232.5499999998</v>
      </c>
      <c r="P43" s="10">
        <v>1269232.5499999998</v>
      </c>
      <c r="Q43" s="10">
        <v>0</v>
      </c>
    </row>
    <row r="44" spans="1:17">
      <c r="A44" s="7" t="s">
        <v>72</v>
      </c>
      <c r="B44" s="7" t="s">
        <v>71</v>
      </c>
      <c r="C44" s="9">
        <v>291722.05</v>
      </c>
      <c r="D44" s="9"/>
      <c r="E44" s="9"/>
      <c r="F44" s="9"/>
      <c r="G44" s="9"/>
      <c r="H44" s="9"/>
      <c r="I44" s="9"/>
      <c r="J44" s="9"/>
      <c r="K44" s="9"/>
      <c r="L44" s="9">
        <f t="shared" si="0"/>
        <v>291722.05</v>
      </c>
      <c r="M44" s="9">
        <v>0</v>
      </c>
      <c r="N44" s="9">
        <v>0</v>
      </c>
      <c r="O44" s="10">
        <f t="shared" si="1"/>
        <v>0</v>
      </c>
      <c r="P44" s="10">
        <v>0</v>
      </c>
      <c r="Q44" s="10">
        <f t="shared" si="1"/>
        <v>0</v>
      </c>
    </row>
    <row r="45" spans="1:17">
      <c r="A45" s="7" t="s">
        <v>73</v>
      </c>
      <c r="B45" s="7" t="s">
        <v>74</v>
      </c>
      <c r="C45" s="9">
        <v>351660.01</v>
      </c>
      <c r="D45" s="9"/>
      <c r="E45" s="9"/>
      <c r="F45" s="9"/>
      <c r="G45" s="9"/>
      <c r="H45" s="9"/>
      <c r="I45" s="9"/>
      <c r="J45" s="9"/>
      <c r="K45" s="9"/>
      <c r="L45" s="9">
        <f t="shared" si="0"/>
        <v>351660.01</v>
      </c>
      <c r="M45" s="9">
        <f>L45</f>
        <v>351660.01</v>
      </c>
      <c r="N45" s="9">
        <v>-917201.03</v>
      </c>
      <c r="O45" s="10">
        <f t="shared" si="1"/>
        <v>-565541.02</v>
      </c>
      <c r="P45" s="10">
        <v>0</v>
      </c>
      <c r="Q45" s="10">
        <f t="shared" si="1"/>
        <v>-565541.02</v>
      </c>
    </row>
    <row r="46" spans="1:17">
      <c r="A46" s="7" t="s">
        <v>75</v>
      </c>
      <c r="B46" s="7" t="s">
        <v>76</v>
      </c>
      <c r="C46" s="9">
        <v>1272817.55</v>
      </c>
      <c r="D46" s="9"/>
      <c r="E46" s="9"/>
      <c r="F46" s="9"/>
      <c r="G46" s="9"/>
      <c r="H46" s="9"/>
      <c r="I46" s="9"/>
      <c r="J46" s="9"/>
      <c r="K46" s="9">
        <v>500</v>
      </c>
      <c r="L46" s="9">
        <f t="shared" si="0"/>
        <v>1273317.55</v>
      </c>
      <c r="M46" s="9">
        <f>L46+L47+L48</f>
        <v>1936698.21</v>
      </c>
      <c r="N46" s="9">
        <v>-1187056.32</v>
      </c>
      <c r="O46" s="10">
        <f t="shared" si="1"/>
        <v>749641.8899999999</v>
      </c>
      <c r="P46" s="10">
        <v>749641.8899999999</v>
      </c>
      <c r="Q46" s="10">
        <v>0</v>
      </c>
    </row>
    <row r="47" spans="1:17">
      <c r="A47" s="7" t="s">
        <v>77</v>
      </c>
      <c r="B47" s="7" t="s">
        <v>76</v>
      </c>
      <c r="C47" s="9">
        <v>464694.53</v>
      </c>
      <c r="D47" s="9"/>
      <c r="E47" s="9"/>
      <c r="F47" s="9"/>
      <c r="G47" s="9"/>
      <c r="H47" s="9"/>
      <c r="I47" s="9"/>
      <c r="J47" s="9"/>
      <c r="K47" s="9"/>
      <c r="L47" s="9">
        <f t="shared" si="0"/>
        <v>464694.53</v>
      </c>
      <c r="M47" s="9"/>
      <c r="N47" s="9">
        <v>0</v>
      </c>
      <c r="O47" s="10">
        <f t="shared" si="1"/>
        <v>0</v>
      </c>
      <c r="P47" s="10">
        <v>0</v>
      </c>
      <c r="Q47" s="10">
        <f t="shared" si="1"/>
        <v>0</v>
      </c>
    </row>
    <row r="48" spans="1:17">
      <c r="A48" s="7" t="s">
        <v>78</v>
      </c>
      <c r="B48" s="7" t="s">
        <v>76</v>
      </c>
      <c r="C48" s="9">
        <v>198686.13</v>
      </c>
      <c r="D48" s="9"/>
      <c r="E48" s="9"/>
      <c r="F48" s="9"/>
      <c r="G48" s="9"/>
      <c r="H48" s="9"/>
      <c r="I48" s="9"/>
      <c r="J48" s="9"/>
      <c r="K48" s="9"/>
      <c r="L48" s="9">
        <f t="shared" si="0"/>
        <v>198686.13</v>
      </c>
      <c r="M48" s="9"/>
      <c r="N48" s="9">
        <v>0</v>
      </c>
      <c r="O48" s="10">
        <f t="shared" si="1"/>
        <v>0</v>
      </c>
      <c r="P48" s="10">
        <v>0</v>
      </c>
      <c r="Q48" s="10">
        <f t="shared" si="1"/>
        <v>0</v>
      </c>
    </row>
    <row r="49" spans="1:17">
      <c r="A49" s="7" t="s">
        <v>79</v>
      </c>
      <c r="B49" s="7" t="s">
        <v>80</v>
      </c>
      <c r="C49" s="9">
        <v>524299.89</v>
      </c>
      <c r="D49" s="9">
        <v>-25150.35</v>
      </c>
      <c r="E49" s="9"/>
      <c r="F49" s="9"/>
      <c r="G49" s="9"/>
      <c r="H49" s="9"/>
      <c r="I49" s="9"/>
      <c r="J49" s="9"/>
      <c r="K49" s="9"/>
      <c r="L49" s="9">
        <f t="shared" si="0"/>
        <v>499149.54000000004</v>
      </c>
      <c r="M49" s="9">
        <f>L49+L50+L51+L52+L53++L54</f>
        <v>6277630.6500000004</v>
      </c>
      <c r="N49" s="9">
        <v>-12957472.939999999</v>
      </c>
      <c r="O49" s="10">
        <f t="shared" si="1"/>
        <v>-6679842.2899999991</v>
      </c>
      <c r="P49" s="10">
        <v>0</v>
      </c>
      <c r="Q49" s="10">
        <f t="shared" si="1"/>
        <v>-6679842.2899999991</v>
      </c>
    </row>
    <row r="50" spans="1:17">
      <c r="A50" s="7" t="s">
        <v>81</v>
      </c>
      <c r="B50" s="7" t="s">
        <v>80</v>
      </c>
      <c r="C50" s="9">
        <v>4883784.04</v>
      </c>
      <c r="D50" s="9"/>
      <c r="E50" s="9"/>
      <c r="F50" s="9">
        <v>514.16999999999996</v>
      </c>
      <c r="G50" s="9"/>
      <c r="H50" s="9"/>
      <c r="I50" s="9"/>
      <c r="J50" s="9"/>
      <c r="K50" s="9"/>
      <c r="L50" s="9">
        <f t="shared" si="0"/>
        <v>4884298.21</v>
      </c>
      <c r="M50" s="9"/>
      <c r="N50" s="9">
        <v>0</v>
      </c>
      <c r="O50" s="10">
        <f t="shared" si="1"/>
        <v>0</v>
      </c>
      <c r="P50" s="10">
        <v>0</v>
      </c>
      <c r="Q50" s="10">
        <f t="shared" si="1"/>
        <v>0</v>
      </c>
    </row>
    <row r="51" spans="1:17">
      <c r="A51" s="7" t="s">
        <v>82</v>
      </c>
      <c r="B51" s="7" t="s">
        <v>80</v>
      </c>
      <c r="C51" s="9">
        <v>0</v>
      </c>
      <c r="D51" s="9"/>
      <c r="E51" s="9"/>
      <c r="F51" s="9"/>
      <c r="G51" s="9"/>
      <c r="H51" s="9"/>
      <c r="I51" s="9"/>
      <c r="J51" s="9"/>
      <c r="K51" s="9"/>
      <c r="L51" s="9">
        <f t="shared" si="0"/>
        <v>0</v>
      </c>
      <c r="M51" s="9"/>
      <c r="N51" s="9">
        <v>0</v>
      </c>
      <c r="O51" s="10">
        <f t="shared" si="1"/>
        <v>0</v>
      </c>
      <c r="P51" s="10">
        <v>0</v>
      </c>
      <c r="Q51" s="10">
        <f t="shared" si="1"/>
        <v>0</v>
      </c>
    </row>
    <row r="52" spans="1:17">
      <c r="A52" s="7" t="s">
        <v>83</v>
      </c>
      <c r="B52" s="7" t="s">
        <v>80</v>
      </c>
      <c r="C52" s="9">
        <v>409489.25</v>
      </c>
      <c r="D52" s="9"/>
      <c r="E52" s="9"/>
      <c r="F52" s="9"/>
      <c r="G52" s="9"/>
      <c r="H52" s="9"/>
      <c r="I52" s="9"/>
      <c r="J52" s="9"/>
      <c r="K52" s="9"/>
      <c r="L52" s="9">
        <f t="shared" si="0"/>
        <v>409489.25</v>
      </c>
      <c r="M52" s="9"/>
      <c r="N52" s="9">
        <v>0</v>
      </c>
      <c r="O52" s="10">
        <f t="shared" si="1"/>
        <v>0</v>
      </c>
      <c r="P52" s="10">
        <v>0</v>
      </c>
      <c r="Q52" s="10">
        <f t="shared" si="1"/>
        <v>0</v>
      </c>
    </row>
    <row r="53" spans="1:17">
      <c r="A53" s="7" t="s">
        <v>84</v>
      </c>
      <c r="B53" s="7" t="s">
        <v>80</v>
      </c>
      <c r="C53" s="9">
        <v>158526.45000000001</v>
      </c>
      <c r="D53" s="9"/>
      <c r="E53" s="9"/>
      <c r="F53" s="9"/>
      <c r="G53" s="9"/>
      <c r="H53" s="9"/>
      <c r="I53" s="9"/>
      <c r="J53" s="9"/>
      <c r="K53" s="9"/>
      <c r="L53" s="9">
        <f t="shared" si="0"/>
        <v>158526.45000000001</v>
      </c>
      <c r="M53" s="9"/>
      <c r="N53" s="9">
        <v>0</v>
      </c>
      <c r="O53" s="10">
        <f t="shared" si="1"/>
        <v>0</v>
      </c>
      <c r="P53" s="10">
        <v>0</v>
      </c>
      <c r="Q53" s="10">
        <f t="shared" si="1"/>
        <v>0</v>
      </c>
    </row>
    <row r="54" spans="1:17">
      <c r="A54" s="7" t="s">
        <v>85</v>
      </c>
      <c r="B54" s="7" t="s">
        <v>80</v>
      </c>
      <c r="C54" s="9">
        <v>326167.2</v>
      </c>
      <c r="D54" s="9"/>
      <c r="E54" s="9"/>
      <c r="F54" s="9"/>
      <c r="G54" s="9"/>
      <c r="H54" s="9"/>
      <c r="I54" s="9"/>
      <c r="J54" s="9"/>
      <c r="K54" s="9"/>
      <c r="L54" s="9">
        <f t="shared" si="0"/>
        <v>326167.2</v>
      </c>
      <c r="M54" s="9"/>
      <c r="N54" s="9">
        <v>0</v>
      </c>
      <c r="O54" s="10">
        <f t="shared" si="1"/>
        <v>0</v>
      </c>
      <c r="P54" s="10">
        <v>0</v>
      </c>
      <c r="Q54" s="10">
        <f t="shared" si="1"/>
        <v>0</v>
      </c>
    </row>
    <row r="55" spans="1:17">
      <c r="A55" s="7" t="s">
        <v>86</v>
      </c>
      <c r="B55" s="7" t="s">
        <v>87</v>
      </c>
      <c r="C55" s="9">
        <v>446847.72</v>
      </c>
      <c r="D55" s="9"/>
      <c r="E55" s="9"/>
      <c r="F55" s="9"/>
      <c r="G55" s="9"/>
      <c r="H55" s="9"/>
      <c r="I55" s="9"/>
      <c r="J55" s="9"/>
      <c r="K55" s="9"/>
      <c r="L55" s="9">
        <f t="shared" si="0"/>
        <v>446847.72</v>
      </c>
      <c r="M55" s="9">
        <f>L55+L56+L57</f>
        <v>1661629.8099999998</v>
      </c>
      <c r="N55" s="9">
        <v>-1244769.5900000001</v>
      </c>
      <c r="O55" s="10">
        <f t="shared" si="1"/>
        <v>416860.21999999974</v>
      </c>
      <c r="P55" s="10">
        <v>416860.21999999974</v>
      </c>
      <c r="Q55" s="10">
        <v>0</v>
      </c>
    </row>
    <row r="56" spans="1:17">
      <c r="A56" s="7" t="s">
        <v>88</v>
      </c>
      <c r="B56" s="7" t="s">
        <v>87</v>
      </c>
      <c r="C56" s="9">
        <v>761416.14</v>
      </c>
      <c r="D56" s="9"/>
      <c r="E56" s="9"/>
      <c r="F56" s="9"/>
      <c r="G56" s="9"/>
      <c r="H56" s="9"/>
      <c r="I56" s="9"/>
      <c r="J56" s="9"/>
      <c r="K56" s="9"/>
      <c r="L56" s="9">
        <f t="shared" si="0"/>
        <v>761416.14</v>
      </c>
      <c r="M56" s="9"/>
      <c r="N56" s="9">
        <v>0</v>
      </c>
      <c r="O56" s="10">
        <f t="shared" si="1"/>
        <v>0</v>
      </c>
      <c r="P56" s="10">
        <v>0</v>
      </c>
      <c r="Q56" s="10">
        <f t="shared" si="1"/>
        <v>0</v>
      </c>
    </row>
    <row r="57" spans="1:17">
      <c r="A57" s="7" t="s">
        <v>89</v>
      </c>
      <c r="B57" s="7" t="s">
        <v>87</v>
      </c>
      <c r="C57" s="9">
        <v>453365.95</v>
      </c>
      <c r="D57" s="9"/>
      <c r="E57" s="9"/>
      <c r="F57" s="9"/>
      <c r="G57" s="9"/>
      <c r="H57" s="9"/>
      <c r="I57" s="9"/>
      <c r="J57" s="9"/>
      <c r="K57" s="9"/>
      <c r="L57" s="9">
        <f t="shared" si="0"/>
        <v>453365.95</v>
      </c>
      <c r="M57" s="9"/>
      <c r="N57" s="9">
        <v>0</v>
      </c>
      <c r="O57" s="10">
        <f t="shared" si="1"/>
        <v>0</v>
      </c>
      <c r="P57" s="10">
        <v>0</v>
      </c>
      <c r="Q57" s="10">
        <f t="shared" si="1"/>
        <v>0</v>
      </c>
    </row>
    <row r="58" spans="1:17">
      <c r="A58" s="7" t="s">
        <v>90</v>
      </c>
      <c r="B58" s="7" t="s">
        <v>91</v>
      </c>
      <c r="C58" s="9">
        <v>204856.48</v>
      </c>
      <c r="D58" s="9"/>
      <c r="E58" s="9">
        <v>150164.23000000001</v>
      </c>
      <c r="F58" s="9"/>
      <c r="G58" s="9"/>
      <c r="H58" s="9"/>
      <c r="I58" s="9"/>
      <c r="J58" s="9"/>
      <c r="K58" s="9"/>
      <c r="L58" s="9">
        <f t="shared" si="0"/>
        <v>355020.71</v>
      </c>
      <c r="M58" s="9">
        <f t="shared" ref="M58:M65" si="2">L58</f>
        <v>355020.71</v>
      </c>
      <c r="N58" s="9">
        <v>-156359.10999999999</v>
      </c>
      <c r="O58" s="10">
        <f t="shared" si="1"/>
        <v>198661.60000000003</v>
      </c>
      <c r="P58" s="10">
        <v>198661.60000000003</v>
      </c>
      <c r="Q58" s="10">
        <v>0</v>
      </c>
    </row>
    <row r="59" spans="1:17">
      <c r="A59" s="7" t="s">
        <v>92</v>
      </c>
      <c r="B59" s="7" t="s">
        <v>93</v>
      </c>
      <c r="C59" s="9">
        <v>532474.06000000006</v>
      </c>
      <c r="D59" s="9"/>
      <c r="E59" s="9"/>
      <c r="F59" s="9"/>
      <c r="G59" s="9"/>
      <c r="H59" s="9"/>
      <c r="I59" s="9"/>
      <c r="J59" s="9"/>
      <c r="K59" s="9"/>
      <c r="L59" s="9">
        <f t="shared" si="0"/>
        <v>532474.06000000006</v>
      </c>
      <c r="M59" s="9">
        <f t="shared" si="2"/>
        <v>532474.06000000006</v>
      </c>
      <c r="N59" s="9">
        <v>-1375152.32</v>
      </c>
      <c r="O59" s="10">
        <f t="shared" si="1"/>
        <v>-842678.26</v>
      </c>
      <c r="P59" s="10">
        <v>0</v>
      </c>
      <c r="Q59" s="10">
        <f t="shared" si="1"/>
        <v>-842678.26</v>
      </c>
    </row>
    <row r="60" spans="1:17">
      <c r="A60" s="7" t="s">
        <v>94</v>
      </c>
      <c r="B60" s="7" t="s">
        <v>95</v>
      </c>
      <c r="C60" s="9">
        <v>222636.41</v>
      </c>
      <c r="D60" s="9"/>
      <c r="E60" s="9">
        <v>220911.6</v>
      </c>
      <c r="F60" s="9"/>
      <c r="G60" s="9"/>
      <c r="H60" s="9"/>
      <c r="I60" s="9"/>
      <c r="J60" s="9"/>
      <c r="K60" s="9"/>
      <c r="L60" s="9">
        <f t="shared" si="0"/>
        <v>443548.01</v>
      </c>
      <c r="M60" s="9">
        <f t="shared" si="2"/>
        <v>443548.01</v>
      </c>
      <c r="N60" s="9">
        <v>-427533.67</v>
      </c>
      <c r="O60" s="10">
        <f t="shared" si="1"/>
        <v>16014.340000000026</v>
      </c>
      <c r="P60" s="10">
        <v>16014.340000000026</v>
      </c>
      <c r="Q60" s="10">
        <v>0</v>
      </c>
    </row>
    <row r="61" spans="1:17">
      <c r="A61" s="7" t="s">
        <v>96</v>
      </c>
      <c r="B61" s="7" t="s">
        <v>97</v>
      </c>
      <c r="C61" s="9">
        <v>34519.54</v>
      </c>
      <c r="D61" s="9"/>
      <c r="E61" s="9"/>
      <c r="F61" s="9"/>
      <c r="G61" s="9"/>
      <c r="H61" s="9"/>
      <c r="I61" s="9"/>
      <c r="J61" s="9"/>
      <c r="K61" s="9"/>
      <c r="L61" s="9">
        <f t="shared" si="0"/>
        <v>34519.54</v>
      </c>
      <c r="M61" s="9">
        <f t="shared" si="2"/>
        <v>34519.54</v>
      </c>
      <c r="N61" s="9">
        <v>-40996.980000000003</v>
      </c>
      <c r="O61" s="10">
        <f t="shared" si="1"/>
        <v>-6477.4400000000023</v>
      </c>
      <c r="P61" s="10">
        <v>0</v>
      </c>
      <c r="Q61" s="10">
        <f t="shared" si="1"/>
        <v>-6477.4400000000023</v>
      </c>
    </row>
    <row r="62" spans="1:17">
      <c r="A62" s="7" t="s">
        <v>98</v>
      </c>
      <c r="B62" s="7" t="s">
        <v>99</v>
      </c>
      <c r="C62" s="9">
        <v>614442.12</v>
      </c>
      <c r="D62" s="9"/>
      <c r="E62" s="9"/>
      <c r="F62" s="9"/>
      <c r="G62" s="9"/>
      <c r="H62" s="9"/>
      <c r="I62" s="9"/>
      <c r="J62" s="9"/>
      <c r="K62" s="9"/>
      <c r="L62" s="9">
        <f t="shared" si="0"/>
        <v>614442.12</v>
      </c>
      <c r="M62" s="9">
        <f t="shared" si="2"/>
        <v>614442.12</v>
      </c>
      <c r="N62" s="9">
        <v>0</v>
      </c>
      <c r="O62" s="10">
        <f t="shared" si="1"/>
        <v>614442.12</v>
      </c>
      <c r="P62" s="10">
        <v>614442.12</v>
      </c>
      <c r="Q62" s="10">
        <v>0</v>
      </c>
    </row>
    <row r="63" spans="1:17">
      <c r="A63" s="7" t="s">
        <v>100</v>
      </c>
      <c r="B63" s="7" t="s">
        <v>101</v>
      </c>
      <c r="C63" s="9">
        <v>106748.95</v>
      </c>
      <c r="D63" s="9"/>
      <c r="E63" s="9"/>
      <c r="F63" s="9"/>
      <c r="G63" s="9">
        <v>10263.98</v>
      </c>
      <c r="H63" s="9"/>
      <c r="I63" s="9"/>
      <c r="J63" s="9"/>
      <c r="K63" s="9"/>
      <c r="L63" s="9">
        <f t="shared" si="0"/>
        <v>117012.93</v>
      </c>
      <c r="M63" s="9">
        <f t="shared" si="2"/>
        <v>117012.93</v>
      </c>
      <c r="N63" s="9">
        <v>-131247.98000000001</v>
      </c>
      <c r="O63" s="10">
        <f t="shared" si="1"/>
        <v>-14235.050000000017</v>
      </c>
      <c r="P63" s="10">
        <v>0</v>
      </c>
      <c r="Q63" s="10">
        <f t="shared" si="1"/>
        <v>-14235.050000000017</v>
      </c>
    </row>
    <row r="64" spans="1:17">
      <c r="A64" s="7" t="s">
        <v>102</v>
      </c>
      <c r="B64" s="7" t="s">
        <v>103</v>
      </c>
      <c r="C64" s="9">
        <v>0</v>
      </c>
      <c r="D64" s="9"/>
      <c r="E64" s="9"/>
      <c r="F64" s="9"/>
      <c r="G64" s="9"/>
      <c r="H64" s="9"/>
      <c r="I64" s="9"/>
      <c r="J64" s="9"/>
      <c r="K64" s="9"/>
      <c r="L64" s="9">
        <f>SUM(C64:K64)</f>
        <v>0</v>
      </c>
      <c r="M64" s="9">
        <f t="shared" si="2"/>
        <v>0</v>
      </c>
      <c r="N64" s="9">
        <v>-1306105.17</v>
      </c>
      <c r="O64" s="10">
        <f t="shared" si="1"/>
        <v>-1306105.17</v>
      </c>
      <c r="P64" s="10">
        <v>0</v>
      </c>
      <c r="Q64" s="10">
        <f t="shared" si="1"/>
        <v>-1306105.17</v>
      </c>
    </row>
    <row r="65" spans="1:17">
      <c r="A65" s="7" t="s">
        <v>104</v>
      </c>
      <c r="B65" s="7" t="s">
        <v>105</v>
      </c>
      <c r="C65" s="9">
        <v>74569.69</v>
      </c>
      <c r="D65" s="9"/>
      <c r="E65" s="9"/>
      <c r="F65" s="9"/>
      <c r="G65" s="9"/>
      <c r="H65" s="9"/>
      <c r="I65" s="9"/>
      <c r="J65" s="9"/>
      <c r="K65" s="9"/>
      <c r="L65" s="9">
        <f>SUM(C65:K65)</f>
        <v>74569.69</v>
      </c>
      <c r="M65" s="9">
        <f t="shared" si="2"/>
        <v>74569.69</v>
      </c>
      <c r="N65" s="9">
        <v>-142349.38</v>
      </c>
      <c r="O65" s="10">
        <f t="shared" si="1"/>
        <v>-67779.69</v>
      </c>
      <c r="P65" s="10">
        <v>0</v>
      </c>
      <c r="Q65" s="10">
        <f t="shared" si="1"/>
        <v>-67779.69</v>
      </c>
    </row>
    <row r="66" spans="1:17">
      <c r="A66" s="7" t="s">
        <v>106</v>
      </c>
      <c r="B66" s="7" t="s">
        <v>107</v>
      </c>
      <c r="C66" s="9">
        <v>1691.55</v>
      </c>
      <c r="D66" s="9"/>
      <c r="E66" s="9"/>
      <c r="F66" s="9"/>
      <c r="G66" s="9"/>
      <c r="H66" s="9"/>
      <c r="I66" s="9"/>
      <c r="J66" s="9"/>
      <c r="K66" s="9"/>
      <c r="L66" s="9">
        <f t="shared" si="0"/>
        <v>1691.55</v>
      </c>
      <c r="O66" s="10">
        <f t="shared" si="1"/>
        <v>0</v>
      </c>
      <c r="P66" s="10">
        <v>892057.56</v>
      </c>
      <c r="Q66" s="10">
        <v>0</v>
      </c>
    </row>
    <row r="67" spans="1:17">
      <c r="A67" s="7" t="s">
        <v>108</v>
      </c>
      <c r="B67" s="7" t="s">
        <v>107</v>
      </c>
      <c r="C67" s="9">
        <v>392713.56</v>
      </c>
      <c r="D67" s="9"/>
      <c r="E67" s="9"/>
      <c r="F67" s="9"/>
      <c r="G67" s="9"/>
      <c r="H67" s="9"/>
      <c r="I67" s="9"/>
      <c r="J67" s="9"/>
      <c r="K67" s="9"/>
      <c r="L67" s="9">
        <f t="shared" si="0"/>
        <v>392713.56</v>
      </c>
      <c r="M67" s="9"/>
      <c r="N67" s="9">
        <v>0</v>
      </c>
      <c r="O67" s="10">
        <f t="shared" si="1"/>
        <v>0</v>
      </c>
      <c r="P67" s="10">
        <v>0</v>
      </c>
      <c r="Q67" s="10">
        <f t="shared" si="1"/>
        <v>0</v>
      </c>
    </row>
    <row r="68" spans="1:17">
      <c r="A68" s="7" t="s">
        <v>109</v>
      </c>
      <c r="B68" s="7" t="s">
        <v>107</v>
      </c>
      <c r="C68" s="9">
        <v>805553.75</v>
      </c>
      <c r="D68" s="9"/>
      <c r="E68" s="9"/>
      <c r="F68" s="9"/>
      <c r="G68" s="9"/>
      <c r="H68" s="9"/>
      <c r="I68" s="9">
        <v>33200.67</v>
      </c>
      <c r="J68" s="9"/>
      <c r="K68" s="9"/>
      <c r="L68" s="9">
        <f t="shared" si="0"/>
        <v>838754.42</v>
      </c>
      <c r="M68" s="9">
        <f>L66+L67+L68+L69+L70+L71</f>
        <v>1296660.3400000001</v>
      </c>
      <c r="N68" s="9">
        <v>-404602.78</v>
      </c>
      <c r="O68" s="10">
        <f t="shared" si="1"/>
        <v>892057.56</v>
      </c>
      <c r="P68" s="10">
        <v>0</v>
      </c>
      <c r="Q68" s="10">
        <v>0</v>
      </c>
    </row>
    <row r="69" spans="1:17">
      <c r="A69" s="7" t="s">
        <v>110</v>
      </c>
      <c r="B69" s="7" t="s">
        <v>107</v>
      </c>
      <c r="C69" s="9">
        <v>3150</v>
      </c>
      <c r="D69" s="9"/>
      <c r="E69" s="9"/>
      <c r="F69" s="9"/>
      <c r="G69" s="9"/>
      <c r="H69" s="9"/>
      <c r="I69" s="9"/>
      <c r="J69" s="9"/>
      <c r="K69" s="9"/>
      <c r="L69" s="9">
        <f t="shared" si="0"/>
        <v>3150</v>
      </c>
      <c r="M69" s="9"/>
      <c r="N69" s="9">
        <v>0</v>
      </c>
      <c r="O69" s="10">
        <f t="shared" si="1"/>
        <v>0</v>
      </c>
      <c r="P69" s="10">
        <v>0</v>
      </c>
      <c r="Q69" s="10">
        <f t="shared" si="1"/>
        <v>0</v>
      </c>
    </row>
    <row r="70" spans="1:17">
      <c r="A70" s="7" t="s">
        <v>111</v>
      </c>
      <c r="B70" s="7" t="s">
        <v>107</v>
      </c>
      <c r="C70" s="9">
        <v>47288.81</v>
      </c>
      <c r="D70" s="9"/>
      <c r="E70" s="9"/>
      <c r="F70" s="9"/>
      <c r="G70" s="9"/>
      <c r="H70" s="9"/>
      <c r="I70" s="9"/>
      <c r="J70" s="9"/>
      <c r="K70" s="9"/>
      <c r="L70" s="9">
        <f t="shared" si="0"/>
        <v>47288.81</v>
      </c>
      <c r="M70" s="9"/>
      <c r="N70" s="9">
        <v>0</v>
      </c>
      <c r="O70" s="10">
        <f t="shared" si="1"/>
        <v>0</v>
      </c>
      <c r="P70" s="10">
        <v>0</v>
      </c>
      <c r="Q70" s="10">
        <f t="shared" si="1"/>
        <v>0</v>
      </c>
    </row>
    <row r="71" spans="1:17">
      <c r="A71" s="7" t="s">
        <v>112</v>
      </c>
      <c r="B71" s="7" t="s">
        <v>107</v>
      </c>
      <c r="C71" s="9">
        <v>13062</v>
      </c>
      <c r="D71" s="9"/>
      <c r="E71" s="9"/>
      <c r="F71" s="9"/>
      <c r="G71" s="9"/>
      <c r="H71" s="9"/>
      <c r="I71" s="9"/>
      <c r="J71" s="9"/>
      <c r="K71" s="9"/>
      <c r="L71" s="9">
        <f t="shared" si="0"/>
        <v>13062</v>
      </c>
      <c r="M71" s="9"/>
      <c r="N71" s="9">
        <v>0</v>
      </c>
      <c r="O71" s="10">
        <f t="shared" si="1"/>
        <v>0</v>
      </c>
      <c r="P71" s="10">
        <v>0</v>
      </c>
      <c r="Q71" s="10">
        <f t="shared" si="1"/>
        <v>0</v>
      </c>
    </row>
    <row r="72" spans="1:17">
      <c r="A72" s="7" t="s">
        <v>113</v>
      </c>
      <c r="B72" s="7" t="s">
        <v>114</v>
      </c>
      <c r="C72" s="9">
        <v>1500699.84</v>
      </c>
      <c r="D72" s="9"/>
      <c r="E72" s="9">
        <v>583329.36</v>
      </c>
      <c r="F72" s="9"/>
      <c r="G72" s="9"/>
      <c r="H72" s="9"/>
      <c r="I72" s="9"/>
      <c r="J72" s="9"/>
      <c r="K72" s="9"/>
      <c r="L72" s="9">
        <f t="shared" si="0"/>
        <v>2084029.2000000002</v>
      </c>
      <c r="M72" s="9">
        <f t="shared" ref="M72:M79" si="3">L72</f>
        <v>2084029.2000000002</v>
      </c>
      <c r="N72" s="9">
        <v>-2681972.56</v>
      </c>
      <c r="O72" s="10">
        <f t="shared" si="1"/>
        <v>-597943.35999999987</v>
      </c>
      <c r="P72" s="10">
        <v>0</v>
      </c>
      <c r="Q72" s="10">
        <f t="shared" si="1"/>
        <v>-597943.35999999987</v>
      </c>
    </row>
    <row r="73" spans="1:17">
      <c r="A73" s="7" t="s">
        <v>115</v>
      </c>
      <c r="B73" s="7" t="s">
        <v>116</v>
      </c>
      <c r="C73" s="9">
        <v>1666168.75</v>
      </c>
      <c r="D73" s="9"/>
      <c r="E73" s="9"/>
      <c r="F73" s="9"/>
      <c r="G73" s="9"/>
      <c r="H73" s="9"/>
      <c r="I73" s="9"/>
      <c r="J73" s="9"/>
      <c r="K73" s="9"/>
      <c r="L73" s="9">
        <f t="shared" si="0"/>
        <v>1666168.75</v>
      </c>
      <c r="M73" s="9">
        <f t="shared" si="3"/>
        <v>1666168.75</v>
      </c>
      <c r="N73" s="9">
        <v>-1598182.26</v>
      </c>
      <c r="O73" s="10">
        <f t="shared" si="1"/>
        <v>67986.489999999991</v>
      </c>
      <c r="P73" s="10">
        <v>67986.489999999991</v>
      </c>
      <c r="Q73" s="10">
        <v>0</v>
      </c>
    </row>
    <row r="74" spans="1:17">
      <c r="A74" s="7" t="s">
        <v>117</v>
      </c>
      <c r="B74" s="7" t="s">
        <v>118</v>
      </c>
      <c r="C74" s="9">
        <v>496971.03</v>
      </c>
      <c r="D74" s="9"/>
      <c r="E74" s="9"/>
      <c r="F74" s="9"/>
      <c r="G74" s="9"/>
      <c r="H74" s="9"/>
      <c r="I74" s="9"/>
      <c r="J74" s="9"/>
      <c r="K74" s="9"/>
      <c r="L74" s="9">
        <f t="shared" ref="L74:L79" si="4">SUM(C74:K74)</f>
        <v>496971.03</v>
      </c>
      <c r="M74" s="9">
        <f t="shared" si="3"/>
        <v>496971.03</v>
      </c>
      <c r="N74" s="9">
        <v>-476453.26</v>
      </c>
      <c r="O74" s="10">
        <f t="shared" ref="O74:Q79" si="5">M74+N74</f>
        <v>20517.770000000019</v>
      </c>
      <c r="P74" s="10">
        <v>20517.770000000019</v>
      </c>
      <c r="Q74" s="10">
        <v>0</v>
      </c>
    </row>
    <row r="75" spans="1:17">
      <c r="A75" s="7" t="s">
        <v>119</v>
      </c>
      <c r="B75" s="7" t="s">
        <v>120</v>
      </c>
      <c r="C75" s="9">
        <v>53854.6</v>
      </c>
      <c r="D75" s="9"/>
      <c r="E75" s="9"/>
      <c r="F75" s="9"/>
      <c r="G75" s="9"/>
      <c r="H75" s="9"/>
      <c r="I75" s="9"/>
      <c r="J75" s="9"/>
      <c r="K75" s="9"/>
      <c r="L75" s="9">
        <f t="shared" si="4"/>
        <v>53854.6</v>
      </c>
      <c r="M75" s="9">
        <f t="shared" si="3"/>
        <v>53854.6</v>
      </c>
      <c r="N75" s="9">
        <v>-94944.36</v>
      </c>
      <c r="O75" s="10">
        <f t="shared" si="5"/>
        <v>-41089.760000000002</v>
      </c>
      <c r="P75" s="10">
        <v>0</v>
      </c>
      <c r="Q75" s="10">
        <f t="shared" si="5"/>
        <v>-41089.760000000002</v>
      </c>
    </row>
    <row r="76" spans="1:17">
      <c r="A76" s="7" t="s">
        <v>121</v>
      </c>
      <c r="B76" s="7" t="s">
        <v>122</v>
      </c>
      <c r="C76" s="9">
        <v>0</v>
      </c>
      <c r="D76" s="9"/>
      <c r="E76" s="9"/>
      <c r="F76" s="9"/>
      <c r="G76" s="9"/>
      <c r="H76" s="9"/>
      <c r="I76" s="9"/>
      <c r="J76" s="9"/>
      <c r="K76" s="9"/>
      <c r="L76" s="9">
        <f t="shared" si="4"/>
        <v>0</v>
      </c>
      <c r="M76" s="9">
        <f t="shared" si="3"/>
        <v>0</v>
      </c>
      <c r="N76" s="9">
        <v>-80044.72</v>
      </c>
      <c r="O76" s="10">
        <f t="shared" si="5"/>
        <v>-80044.72</v>
      </c>
      <c r="P76" s="10">
        <v>0</v>
      </c>
      <c r="Q76" s="10">
        <f t="shared" si="5"/>
        <v>-80044.72</v>
      </c>
    </row>
    <row r="77" spans="1:17">
      <c r="A77" s="7" t="s">
        <v>123</v>
      </c>
      <c r="B77" s="7" t="s">
        <v>124</v>
      </c>
      <c r="C77" s="9">
        <v>196058.03</v>
      </c>
      <c r="D77" s="9"/>
      <c r="E77" s="9"/>
      <c r="F77" s="9"/>
      <c r="G77" s="9"/>
      <c r="H77" s="9"/>
      <c r="I77" s="9"/>
      <c r="J77" s="9"/>
      <c r="K77" s="9"/>
      <c r="L77" s="9">
        <f t="shared" si="4"/>
        <v>196058.03</v>
      </c>
      <c r="M77" s="9">
        <f t="shared" si="3"/>
        <v>196058.03</v>
      </c>
      <c r="N77" s="9">
        <v>-191527.51</v>
      </c>
      <c r="O77" s="10">
        <f t="shared" si="5"/>
        <v>4530.5199999999895</v>
      </c>
      <c r="P77" s="10">
        <v>4530.5199999999895</v>
      </c>
      <c r="Q77" s="10">
        <v>0</v>
      </c>
    </row>
    <row r="78" spans="1:17">
      <c r="A78" s="7" t="s">
        <v>125</v>
      </c>
      <c r="B78" s="7" t="s">
        <v>126</v>
      </c>
      <c r="C78" s="9">
        <v>79091.09</v>
      </c>
      <c r="D78" s="9"/>
      <c r="E78" s="9">
        <v>128001.52</v>
      </c>
      <c r="F78" s="9"/>
      <c r="G78" s="9"/>
      <c r="H78" s="9"/>
      <c r="I78" s="9"/>
      <c r="J78" s="9"/>
      <c r="K78" s="9"/>
      <c r="L78" s="9">
        <f t="shared" si="4"/>
        <v>207092.61</v>
      </c>
      <c r="M78" s="9">
        <f t="shared" si="3"/>
        <v>207092.61</v>
      </c>
      <c r="N78" s="9">
        <v>0</v>
      </c>
      <c r="O78" s="10">
        <f t="shared" si="5"/>
        <v>207092.61</v>
      </c>
      <c r="P78" s="10">
        <v>207092.61</v>
      </c>
      <c r="Q78" s="10">
        <v>0</v>
      </c>
    </row>
    <row r="79" spans="1:17">
      <c r="A79" s="7" t="s">
        <v>127</v>
      </c>
      <c r="B79" s="7" t="s">
        <v>128</v>
      </c>
      <c r="C79" s="9">
        <v>149856.1</v>
      </c>
      <c r="D79" s="9"/>
      <c r="E79" s="9"/>
      <c r="F79" s="9"/>
      <c r="G79" s="9"/>
      <c r="H79" s="9"/>
      <c r="I79" s="9"/>
      <c r="J79" s="9"/>
      <c r="K79" s="9"/>
      <c r="L79" s="9">
        <f t="shared" si="4"/>
        <v>149856.1</v>
      </c>
      <c r="M79" s="9">
        <f t="shared" si="3"/>
        <v>149856.1</v>
      </c>
      <c r="N79" s="9">
        <v>-121444.48</v>
      </c>
      <c r="O79" s="10">
        <f t="shared" si="5"/>
        <v>28411.62000000001</v>
      </c>
      <c r="P79" s="10">
        <v>28411.62000000001</v>
      </c>
      <c r="Q79" s="10">
        <v>0</v>
      </c>
    </row>
    <row r="80" spans="1:17">
      <c r="A80" s="7" t="s">
        <v>18</v>
      </c>
      <c r="B80" s="7"/>
      <c r="C80" s="9">
        <f t="shared" ref="C80:N80" si="6">SUM(C9:C79)</f>
        <v>32712849.920000002</v>
      </c>
      <c r="D80" s="9">
        <f t="shared" si="6"/>
        <v>-517417.82999999996</v>
      </c>
      <c r="E80" s="9">
        <f t="shared" si="6"/>
        <v>1082406.71</v>
      </c>
      <c r="F80" s="9">
        <f t="shared" si="6"/>
        <v>243514.17</v>
      </c>
      <c r="G80" s="9">
        <f t="shared" si="6"/>
        <v>10263.98</v>
      </c>
      <c r="H80" s="9">
        <f t="shared" si="6"/>
        <v>242599.03</v>
      </c>
      <c r="I80" s="9">
        <f t="shared" si="6"/>
        <v>806061.56</v>
      </c>
      <c r="J80" s="9">
        <f t="shared" si="6"/>
        <v>11139.5</v>
      </c>
      <c r="K80" s="9">
        <f t="shared" si="6"/>
        <v>3000</v>
      </c>
      <c r="L80" s="9">
        <f t="shared" si="6"/>
        <v>34594417.040000007</v>
      </c>
      <c r="M80" s="9">
        <f t="shared" si="6"/>
        <v>34594417.040000007</v>
      </c>
      <c r="N80" s="11">
        <f t="shared" si="6"/>
        <v>-39538459.889999993</v>
      </c>
      <c r="O80" s="10">
        <f>SUM(O9:O79)</f>
        <v>-4944042.8499999987</v>
      </c>
      <c r="P80" s="10">
        <f>SUM(P9:P79)</f>
        <v>10809469.959999997</v>
      </c>
      <c r="Q80" s="10">
        <f>SUM(Q9:Q79)</f>
        <v>-15753512.809999999</v>
      </c>
    </row>
    <row r="82" spans="14:14">
      <c r="N82" s="8"/>
    </row>
  </sheetData>
  <mergeCells count="1">
    <mergeCell ref="A7:Q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Eduardo Pereira Carpes</dc:creator>
  <dc:description/>
  <cp:lastModifiedBy>Carlos Eduardo Pereira Carpes</cp:lastModifiedBy>
  <cp:revision>1</cp:revision>
  <dcterms:created xsi:type="dcterms:W3CDTF">2026-09-16T17:42:27Z</dcterms:created>
  <dcterms:modified xsi:type="dcterms:W3CDTF">2026-09-29T14:37:58Z</dcterms:modified>
  <dc:language>pt-BR</dc:language>
</cp:coreProperties>
</file>